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leuhina-da\Desktop\"/>
    </mc:Choice>
  </mc:AlternateContent>
  <xr:revisionPtr revIDLastSave="0" documentId="13_ncr:1_{F9C954D2-2F5B-4323-A6C3-2A0B5C503B94}" xr6:coauthVersionLast="44" xr6:coauthVersionMax="44" xr10:uidLastSave="{00000000-0000-0000-0000-000000000000}"/>
  <bookViews>
    <workbookView xWindow="690" yWindow="2100" windowWidth="21330" windowHeight="12930" xr2:uid="{00000000-000D-0000-FFFF-FFFF00000000}"/>
  </bookViews>
  <sheets>
    <sheet name="Вариант БОС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20" l="1"/>
  <c r="F177" i="20"/>
  <c r="F163" i="20"/>
  <c r="G323" i="20"/>
  <c r="G324" i="20" s="1"/>
  <c r="H354" i="20"/>
  <c r="D354" i="20"/>
  <c r="H352" i="20"/>
  <c r="D352" i="20"/>
  <c r="H350" i="20"/>
  <c r="D350" i="20"/>
  <c r="H349" i="20"/>
  <c r="D349" i="20"/>
  <c r="E347" i="20"/>
  <c r="G346" i="20"/>
  <c r="F345" i="20"/>
  <c r="G283" i="20"/>
  <c r="G297" i="20"/>
  <c r="G310" i="20"/>
  <c r="G335" i="20"/>
  <c r="G358" i="20"/>
  <c r="F357" i="20"/>
  <c r="F334" i="20"/>
  <c r="F309" i="20"/>
  <c r="F296" i="20"/>
  <c r="F282" i="20"/>
  <c r="F269" i="20"/>
  <c r="G270" i="20"/>
  <c r="H379" i="20"/>
  <c r="D379" i="20"/>
  <c r="H377" i="20"/>
  <c r="D377" i="20"/>
  <c r="H375" i="20"/>
  <c r="D375" i="20"/>
  <c r="H374" i="20"/>
  <c r="D374" i="20"/>
  <c r="E372" i="20"/>
  <c r="G371" i="20"/>
  <c r="F370" i="20"/>
  <c r="G97" i="20"/>
  <c r="G253" i="20"/>
  <c r="F253" i="20" s="1"/>
  <c r="H264" i="20"/>
  <c r="D264" i="20"/>
  <c r="H263" i="20"/>
  <c r="D263" i="20"/>
  <c r="H260" i="20"/>
  <c r="D260" i="20"/>
  <c r="H259" i="20"/>
  <c r="D259" i="20"/>
  <c r="H257" i="20"/>
  <c r="D257" i="20"/>
  <c r="H256" i="20"/>
  <c r="D256" i="20"/>
  <c r="E254" i="20"/>
  <c r="F252" i="20"/>
  <c r="G216" i="20"/>
  <c r="G205" i="20"/>
  <c r="G191" i="20"/>
  <c r="F228" i="20"/>
  <c r="F215" i="20"/>
  <c r="F204" i="20"/>
  <c r="F190" i="20"/>
  <c r="G178" i="20"/>
  <c r="F150" i="20"/>
  <c r="G151" i="20"/>
  <c r="H249" i="20"/>
  <c r="D249" i="20"/>
  <c r="H247" i="20"/>
  <c r="D247" i="20"/>
  <c r="H245" i="20"/>
  <c r="D245" i="20"/>
  <c r="H244" i="20"/>
  <c r="D244" i="20"/>
  <c r="E242" i="20"/>
  <c r="G241" i="20"/>
  <c r="F240" i="20"/>
  <c r="H237" i="20"/>
  <c r="D237" i="20"/>
  <c r="H235" i="20"/>
  <c r="D235" i="20"/>
  <c r="H233" i="20"/>
  <c r="D233" i="20"/>
  <c r="H232" i="20"/>
  <c r="D232" i="20"/>
  <c r="E230" i="20"/>
  <c r="G229" i="20"/>
  <c r="E271" i="20"/>
  <c r="F323" i="20" l="1"/>
  <c r="F346" i="20"/>
  <c r="F352" i="20" s="1"/>
  <c r="I352" i="20" s="1"/>
  <c r="G164" i="20"/>
  <c r="F164" i="20" s="1"/>
  <c r="F270" i="20"/>
  <c r="F271" i="20" s="1"/>
  <c r="I271" i="20" s="1"/>
  <c r="F351" i="20"/>
  <c r="I351" i="20" s="1"/>
  <c r="F355" i="20"/>
  <c r="I355" i="20" s="1"/>
  <c r="F349" i="20"/>
  <c r="I349" i="20" s="1"/>
  <c r="F350" i="20"/>
  <c r="I350" i="20" s="1"/>
  <c r="F354" i="20"/>
  <c r="I354" i="20" s="1"/>
  <c r="F353" i="20"/>
  <c r="I353" i="20" s="1"/>
  <c r="F356" i="20"/>
  <c r="I356" i="20" s="1"/>
  <c r="F371" i="20"/>
  <c r="F377" i="20" s="1"/>
  <c r="I377" i="20" s="1"/>
  <c r="F229" i="20"/>
  <c r="F234" i="20" s="1"/>
  <c r="I234" i="20" s="1"/>
  <c r="F257" i="20"/>
  <c r="I257" i="20" s="1"/>
  <c r="F258" i="20"/>
  <c r="I258" i="20" s="1"/>
  <c r="F241" i="20"/>
  <c r="F250" i="20" s="1"/>
  <c r="I250" i="20" s="1"/>
  <c r="F261" i="20"/>
  <c r="I261" i="20" s="1"/>
  <c r="F265" i="20"/>
  <c r="I265" i="20" s="1"/>
  <c r="F259" i="20"/>
  <c r="I259" i="20" s="1"/>
  <c r="F260" i="20"/>
  <c r="I260" i="20" s="1"/>
  <c r="F262" i="20"/>
  <c r="I262" i="20" s="1"/>
  <c r="F266" i="20"/>
  <c r="I266" i="20" s="1"/>
  <c r="F254" i="20"/>
  <c r="F256" i="20"/>
  <c r="I256" i="20" s="1"/>
  <c r="F408" i="20"/>
  <c r="G409" i="20"/>
  <c r="F396" i="20"/>
  <c r="G397" i="20"/>
  <c r="F384" i="20"/>
  <c r="G385" i="20"/>
  <c r="F33" i="20"/>
  <c r="G136" i="20"/>
  <c r="F135" i="20"/>
  <c r="H145" i="20"/>
  <c r="D145" i="20"/>
  <c r="H143" i="20"/>
  <c r="D143" i="20"/>
  <c r="H142" i="20"/>
  <c r="D142" i="20"/>
  <c r="H140" i="20"/>
  <c r="D140" i="20"/>
  <c r="H139" i="20"/>
  <c r="D139" i="20"/>
  <c r="E137" i="20"/>
  <c r="G124" i="20"/>
  <c r="F123" i="20"/>
  <c r="G112" i="20"/>
  <c r="F111" i="20"/>
  <c r="F97" i="20"/>
  <c r="F96" i="20"/>
  <c r="G86" i="20"/>
  <c r="F85" i="20"/>
  <c r="F74" i="20"/>
  <c r="G75" i="20"/>
  <c r="F60" i="20"/>
  <c r="G61" i="20"/>
  <c r="G48" i="20"/>
  <c r="F47" i="20"/>
  <c r="G34" i="20"/>
  <c r="F20" i="20"/>
  <c r="G21" i="20"/>
  <c r="F347" i="20" l="1"/>
  <c r="I347" i="20" s="1"/>
  <c r="F237" i="20"/>
  <c r="I237" i="20" s="1"/>
  <c r="F230" i="20"/>
  <c r="I230" i="20" s="1"/>
  <c r="F235" i="20"/>
  <c r="I235" i="20" s="1"/>
  <c r="F409" i="20"/>
  <c r="F232" i="20"/>
  <c r="I232" i="20" s="1"/>
  <c r="F238" i="20"/>
  <c r="I238" i="20" s="1"/>
  <c r="I348" i="20"/>
  <c r="H346" i="20" s="1"/>
  <c r="I346" i="20" s="1"/>
  <c r="I345" i="20" s="1"/>
  <c r="H345" i="20" s="1"/>
  <c r="F380" i="20"/>
  <c r="I380" i="20" s="1"/>
  <c r="F379" i="20"/>
  <c r="I379" i="20" s="1"/>
  <c r="F372" i="20"/>
  <c r="I372" i="20" s="1"/>
  <c r="F378" i="20"/>
  <c r="I378" i="20" s="1"/>
  <c r="F374" i="20"/>
  <c r="I374" i="20" s="1"/>
  <c r="F381" i="20"/>
  <c r="I381" i="20" s="1"/>
  <c r="F376" i="20"/>
  <c r="I376" i="20" s="1"/>
  <c r="F375" i="20"/>
  <c r="I375" i="20" s="1"/>
  <c r="F245" i="20"/>
  <c r="I245" i="20" s="1"/>
  <c r="F236" i="20"/>
  <c r="I236" i="20" s="1"/>
  <c r="F233" i="20"/>
  <c r="I233" i="20" s="1"/>
  <c r="F136" i="20"/>
  <c r="F146" i="20" s="1"/>
  <c r="I146" i="20" s="1"/>
  <c r="F249" i="20"/>
  <c r="I249" i="20" s="1"/>
  <c r="F239" i="20"/>
  <c r="I239" i="20" s="1"/>
  <c r="F248" i="20"/>
  <c r="I248" i="20" s="1"/>
  <c r="F247" i="20"/>
  <c r="I247" i="20" s="1"/>
  <c r="F251" i="20"/>
  <c r="I251" i="20" s="1"/>
  <c r="F246" i="20"/>
  <c r="I246" i="20" s="1"/>
  <c r="F242" i="20"/>
  <c r="I242" i="20" s="1"/>
  <c r="F244" i="20"/>
  <c r="I244" i="20" s="1"/>
  <c r="I254" i="20"/>
  <c r="F264" i="20"/>
  <c r="I264" i="20" s="1"/>
  <c r="F263" i="20"/>
  <c r="I263" i="20" s="1"/>
  <c r="F140" i="20" l="1"/>
  <c r="I140" i="20" s="1"/>
  <c r="F147" i="20"/>
  <c r="I147" i="20" s="1"/>
  <c r="F145" i="20"/>
  <c r="I145" i="20" s="1"/>
  <c r="F143" i="20"/>
  <c r="I143" i="20" s="1"/>
  <c r="F144" i="20"/>
  <c r="I144" i="20" s="1"/>
  <c r="I231" i="20"/>
  <c r="H229" i="20" s="1"/>
  <c r="I229" i="20" s="1"/>
  <c r="I228" i="20" s="1"/>
  <c r="H228" i="20" s="1"/>
  <c r="I373" i="20"/>
  <c r="H371" i="20" s="1"/>
  <c r="I371" i="20" s="1"/>
  <c r="I370" i="20" s="1"/>
  <c r="H370" i="20" s="1"/>
  <c r="F142" i="20"/>
  <c r="I142" i="20" s="1"/>
  <c r="F141" i="20"/>
  <c r="I141" i="20" s="1"/>
  <c r="F139" i="20"/>
  <c r="I139" i="20" s="1"/>
  <c r="F137" i="20"/>
  <c r="I137" i="20" s="1"/>
  <c r="I243" i="20"/>
  <c r="H241" i="20" s="1"/>
  <c r="I241" i="20" s="1"/>
  <c r="I240" i="20" s="1"/>
  <c r="H240" i="20" s="1"/>
  <c r="I255" i="20"/>
  <c r="H253" i="20" s="1"/>
  <c r="I253" i="20" s="1"/>
  <c r="I252" i="20" s="1"/>
  <c r="H252" i="20" s="1"/>
  <c r="I138" i="20" l="1"/>
  <c r="H136" i="20" s="1"/>
  <c r="I136" i="20" s="1"/>
  <c r="I135" i="20" s="1"/>
  <c r="H135" i="20" s="1"/>
  <c r="H413" i="20"/>
  <c r="D413" i="20"/>
  <c r="H412" i="20"/>
  <c r="D412" i="20"/>
  <c r="H405" i="20"/>
  <c r="D405" i="20"/>
  <c r="H403" i="20"/>
  <c r="D403" i="20"/>
  <c r="H401" i="20"/>
  <c r="D401" i="20"/>
  <c r="H400" i="20"/>
  <c r="D400" i="20"/>
  <c r="D388" i="20"/>
  <c r="H388" i="20"/>
  <c r="D389" i="20"/>
  <c r="H389" i="20"/>
  <c r="H391" i="20"/>
  <c r="D391" i="20"/>
  <c r="H394" i="20"/>
  <c r="D394" i="20"/>
  <c r="H392" i="20"/>
  <c r="D392" i="20"/>
  <c r="H367" i="20"/>
  <c r="D367" i="20"/>
  <c r="H365" i="20"/>
  <c r="D365" i="20"/>
  <c r="H364" i="20"/>
  <c r="D364" i="20"/>
  <c r="H362" i="20"/>
  <c r="D362" i="20"/>
  <c r="H361" i="20"/>
  <c r="D361" i="20"/>
  <c r="H343" i="20"/>
  <c r="D343" i="20"/>
  <c r="H341" i="20"/>
  <c r="D341" i="20"/>
  <c r="H330" i="20"/>
  <c r="H339" i="20"/>
  <c r="D339" i="20"/>
  <c r="H338" i="20"/>
  <c r="D338" i="20"/>
  <c r="H332" i="20"/>
  <c r="D332" i="20"/>
  <c r="D330" i="20"/>
  <c r="D316" i="20"/>
  <c r="H328" i="20"/>
  <c r="D328" i="20"/>
  <c r="H327" i="20"/>
  <c r="D327" i="20"/>
  <c r="H320" i="20"/>
  <c r="D320" i="20"/>
  <c r="H319" i="20"/>
  <c r="D319" i="20"/>
  <c r="H317" i="20"/>
  <c r="D317" i="20"/>
  <c r="H316" i="20"/>
  <c r="D303" i="20"/>
  <c r="D314" i="20"/>
  <c r="H314" i="20"/>
  <c r="H313" i="20"/>
  <c r="D313" i="20"/>
  <c r="H304" i="20"/>
  <c r="D304" i="20"/>
  <c r="H306" i="20"/>
  <c r="D306" i="20"/>
  <c r="H303" i="20"/>
  <c r="H301" i="20"/>
  <c r="D301" i="20"/>
  <c r="H300" i="20"/>
  <c r="D300" i="20"/>
  <c r="H293" i="20"/>
  <c r="D293" i="20"/>
  <c r="H290" i="20"/>
  <c r="D290" i="20"/>
  <c r="H289" i="20"/>
  <c r="D289" i="20"/>
  <c r="H287" i="20"/>
  <c r="D287" i="20"/>
  <c r="H286" i="20"/>
  <c r="D286" i="20"/>
  <c r="H279" i="20"/>
  <c r="D279" i="20"/>
  <c r="H277" i="20"/>
  <c r="D277" i="20"/>
  <c r="H222" i="20"/>
  <c r="H225" i="20"/>
  <c r="H276" i="20"/>
  <c r="D276" i="20"/>
  <c r="D222" i="20"/>
  <c r="H274" i="20"/>
  <c r="D274" i="20"/>
  <c r="H273" i="20"/>
  <c r="D273" i="20"/>
  <c r="D225" i="20" l="1"/>
  <c r="H223" i="20"/>
  <c r="D223" i="20"/>
  <c r="H220" i="20"/>
  <c r="D220" i="20"/>
  <c r="H219" i="20"/>
  <c r="D219" i="20"/>
  <c r="H213" i="20"/>
  <c r="D213" i="20"/>
  <c r="H211" i="20"/>
  <c r="D211" i="20"/>
  <c r="H209" i="20"/>
  <c r="D209" i="20"/>
  <c r="H208" i="20"/>
  <c r="D208" i="20"/>
  <c r="H201" i="20"/>
  <c r="D201" i="20"/>
  <c r="H200" i="20"/>
  <c r="D200" i="20"/>
  <c r="H198" i="20"/>
  <c r="D198" i="20"/>
  <c r="H197" i="20"/>
  <c r="D197" i="20"/>
  <c r="H195" i="20"/>
  <c r="D195" i="20"/>
  <c r="H194" i="20"/>
  <c r="D194" i="20"/>
  <c r="H187" i="20"/>
  <c r="D187" i="20"/>
  <c r="H185" i="20"/>
  <c r="D185" i="20"/>
  <c r="H184" i="20"/>
  <c r="D184" i="20"/>
  <c r="H182" i="20"/>
  <c r="D182" i="20"/>
  <c r="H181" i="20"/>
  <c r="D181" i="20"/>
  <c r="D170" i="20"/>
  <c r="D174" i="20"/>
  <c r="H174" i="20"/>
  <c r="H170" i="20"/>
  <c r="H171" i="20"/>
  <c r="D171" i="20"/>
  <c r="D40" i="20"/>
  <c r="H168" i="20" l="1"/>
  <c r="D168" i="20"/>
  <c r="H167" i="20"/>
  <c r="D167" i="20"/>
  <c r="H160" i="20"/>
  <c r="D160" i="20"/>
  <c r="H158" i="20"/>
  <c r="D158" i="20"/>
  <c r="H157" i="20"/>
  <c r="D157" i="20"/>
  <c r="H155" i="20"/>
  <c r="D155" i="20"/>
  <c r="H154" i="20"/>
  <c r="D154" i="20"/>
  <c r="H132" i="20"/>
  <c r="D132" i="20"/>
  <c r="H130" i="20"/>
  <c r="D130" i="20"/>
  <c r="H128" i="20"/>
  <c r="D128" i="20"/>
  <c r="H127" i="20"/>
  <c r="D127" i="20"/>
  <c r="H120" i="20"/>
  <c r="D120" i="20"/>
  <c r="H118" i="20"/>
  <c r="D118" i="20"/>
  <c r="H104" i="20"/>
  <c r="D116" i="20"/>
  <c r="H116" i="20"/>
  <c r="H115" i="20"/>
  <c r="D115" i="20"/>
  <c r="D100" i="20"/>
  <c r="H108" i="20"/>
  <c r="D108" i="20"/>
  <c r="H107" i="20"/>
  <c r="D107" i="20"/>
  <c r="D104" i="20"/>
  <c r="H103" i="20"/>
  <c r="D103" i="20"/>
  <c r="H101" i="20"/>
  <c r="D101" i="20"/>
  <c r="H100" i="20"/>
  <c r="H94" i="20"/>
  <c r="D94" i="20"/>
  <c r="H92" i="20"/>
  <c r="D92" i="20"/>
  <c r="H90" i="20"/>
  <c r="D90" i="20"/>
  <c r="D79" i="20"/>
  <c r="H89" i="20"/>
  <c r="D89" i="20"/>
  <c r="H81" i="20"/>
  <c r="H83" i="20"/>
  <c r="H79" i="20"/>
  <c r="H78" i="20"/>
  <c r="D81" i="20"/>
  <c r="D78" i="20"/>
  <c r="D83" i="20"/>
  <c r="D68" i="20"/>
  <c r="H65" i="20"/>
  <c r="H64" i="20"/>
  <c r="D71" i="20"/>
  <c r="D70" i="20"/>
  <c r="H71" i="20"/>
  <c r="H70" i="20"/>
  <c r="H68" i="20"/>
  <c r="H67" i="20"/>
  <c r="D67" i="20"/>
  <c r="D54" i="20"/>
  <c r="D65" i="20"/>
  <c r="D64" i="20"/>
  <c r="H57" i="20"/>
  <c r="D57" i="20"/>
  <c r="H55" i="20"/>
  <c r="D55" i="20"/>
  <c r="H41" i="20"/>
  <c r="D41" i="20"/>
  <c r="H54" i="20"/>
  <c r="H52" i="20"/>
  <c r="D52" i="20"/>
  <c r="H51" i="20"/>
  <c r="D51" i="20"/>
  <c r="H40" i="20"/>
  <c r="H28" i="20"/>
  <c r="D28" i="20"/>
  <c r="H44" i="20"/>
  <c r="D44" i="20"/>
  <c r="H38" i="20"/>
  <c r="H37" i="20"/>
  <c r="D38" i="20"/>
  <c r="D37" i="20"/>
  <c r="H30" i="20"/>
  <c r="D30" i="20"/>
  <c r="H27" i="20"/>
  <c r="D27" i="20"/>
  <c r="H25" i="20"/>
  <c r="D25" i="20"/>
  <c r="D24" i="20"/>
  <c r="F124" i="20" l="1"/>
  <c r="F112" i="20"/>
  <c r="F75" i="20"/>
  <c r="F86" i="20"/>
  <c r="E125" i="20"/>
  <c r="E113" i="20"/>
  <c r="F397" i="20"/>
  <c r="F385" i="20"/>
  <c r="F335" i="20"/>
  <c r="F283" i="20"/>
  <c r="F275" i="20"/>
  <c r="I275" i="20" s="1"/>
  <c r="F205" i="20"/>
  <c r="F191" i="20"/>
  <c r="F178" i="20"/>
  <c r="F179" i="20" s="1"/>
  <c r="F216" i="20"/>
  <c r="F226" i="20" s="1"/>
  <c r="I226" i="20" s="1"/>
  <c r="F61" i="20"/>
  <c r="F48" i="20"/>
  <c r="F59" i="20" s="1"/>
  <c r="I59" i="20" s="1"/>
  <c r="F34" i="20"/>
  <c r="F21" i="20"/>
  <c r="F24" i="20" s="1"/>
  <c r="I24" i="20" s="1"/>
  <c r="D411" i="20"/>
  <c r="E398" i="20"/>
  <c r="E386" i="20"/>
  <c r="E98" i="20"/>
  <c r="E217" i="20"/>
  <c r="F225" i="20"/>
  <c r="I225" i="20" s="1"/>
  <c r="E206" i="20"/>
  <c r="F211" i="20"/>
  <c r="I211" i="20" s="1"/>
  <c r="E192" i="20"/>
  <c r="E179" i="20"/>
  <c r="F187" i="20"/>
  <c r="I187" i="20" s="1"/>
  <c r="E165" i="20"/>
  <c r="E152" i="20"/>
  <c r="E359" i="20"/>
  <c r="E336" i="20"/>
  <c r="E325" i="20"/>
  <c r="E311" i="20"/>
  <c r="E298" i="20"/>
  <c r="E284" i="20"/>
  <c r="E87" i="20"/>
  <c r="F92" i="20"/>
  <c r="I92" i="20" s="1"/>
  <c r="E76" i="20"/>
  <c r="F81" i="20"/>
  <c r="I81" i="20" s="1"/>
  <c r="E62" i="20"/>
  <c r="E49" i="20"/>
  <c r="F57" i="20"/>
  <c r="I57" i="20" s="1"/>
  <c r="E35" i="20"/>
  <c r="E22" i="20"/>
  <c r="F310" i="20" l="1"/>
  <c r="F319" i="20" s="1"/>
  <c r="I319" i="20" s="1"/>
  <c r="F324" i="20"/>
  <c r="F333" i="20" s="1"/>
  <c r="I333" i="20" s="1"/>
  <c r="F358" i="20"/>
  <c r="F369" i="20" s="1"/>
  <c r="I369" i="20" s="1"/>
  <c r="F297" i="20"/>
  <c r="F302" i="20" s="1"/>
  <c r="I302" i="20" s="1"/>
  <c r="F151" i="20"/>
  <c r="F152" i="20" s="1"/>
  <c r="I152" i="20" s="1"/>
  <c r="F37" i="20"/>
  <c r="I37" i="20" s="1"/>
  <c r="F40" i="20"/>
  <c r="I40" i="20" s="1"/>
  <c r="F403" i="20"/>
  <c r="I403" i="20" s="1"/>
  <c r="F404" i="20"/>
  <c r="I404" i="20" s="1"/>
  <c r="F405" i="20"/>
  <c r="I405" i="20" s="1"/>
  <c r="F413" i="20"/>
  <c r="I413" i="20" s="1"/>
  <c r="F412" i="20"/>
  <c r="I412" i="20" s="1"/>
  <c r="F217" i="20"/>
  <c r="I217" i="20" s="1"/>
  <c r="F415" i="20"/>
  <c r="I415" i="20" s="1"/>
  <c r="F398" i="20"/>
  <c r="I398" i="20" s="1"/>
  <c r="F414" i="20"/>
  <c r="I414" i="20" s="1"/>
  <c r="F411" i="20"/>
  <c r="F277" i="20"/>
  <c r="I277" i="20" s="1"/>
  <c r="F406" i="20"/>
  <c r="I406" i="20" s="1"/>
  <c r="I409" i="20"/>
  <c r="F68" i="20"/>
  <c r="I68" i="20" s="1"/>
  <c r="F64" i="20"/>
  <c r="I64" i="20" s="1"/>
  <c r="F45" i="20"/>
  <c r="I45" i="20" s="1"/>
  <c r="F30" i="20"/>
  <c r="I30" i="20" s="1"/>
  <c r="F390" i="20"/>
  <c r="I390" i="20" s="1"/>
  <c r="F388" i="20"/>
  <c r="I388" i="20" s="1"/>
  <c r="F391" i="20"/>
  <c r="I391" i="20" s="1"/>
  <c r="F393" i="20"/>
  <c r="I393" i="20" s="1"/>
  <c r="F389" i="20"/>
  <c r="I389" i="20" s="1"/>
  <c r="F394" i="20"/>
  <c r="I394" i="20" s="1"/>
  <c r="F386" i="20"/>
  <c r="F395" i="20"/>
  <c r="I395" i="20" s="1"/>
  <c r="F117" i="20"/>
  <c r="I117" i="20" s="1"/>
  <c r="F122" i="20"/>
  <c r="I122" i="20" s="1"/>
  <c r="F121" i="20"/>
  <c r="I121" i="20" s="1"/>
  <c r="F115" i="20"/>
  <c r="I115" i="20" s="1"/>
  <c r="F120" i="20"/>
  <c r="I120" i="20" s="1"/>
  <c r="F116" i="20"/>
  <c r="I116" i="20" s="1"/>
  <c r="F118" i="20"/>
  <c r="I118" i="20" s="1"/>
  <c r="F113" i="20"/>
  <c r="I113" i="20" s="1"/>
  <c r="F119" i="20"/>
  <c r="I119" i="20" s="1"/>
  <c r="F128" i="20"/>
  <c r="I128" i="20" s="1"/>
  <c r="F130" i="20"/>
  <c r="I130" i="20" s="1"/>
  <c r="F131" i="20"/>
  <c r="I131" i="20" s="1"/>
  <c r="F127" i="20"/>
  <c r="I127" i="20" s="1"/>
  <c r="F133" i="20"/>
  <c r="I133" i="20" s="1"/>
  <c r="F125" i="20"/>
  <c r="I125" i="20" s="1"/>
  <c r="F132" i="20"/>
  <c r="I132" i="20" s="1"/>
  <c r="F129" i="20"/>
  <c r="I129" i="20" s="1"/>
  <c r="F134" i="20"/>
  <c r="I134" i="20" s="1"/>
  <c r="F103" i="20"/>
  <c r="I103" i="20" s="1"/>
  <c r="F100" i="20"/>
  <c r="I100" i="20" s="1"/>
  <c r="F28" i="20"/>
  <c r="I28" i="20" s="1"/>
  <c r="F26" i="20"/>
  <c r="I26" i="20" s="1"/>
  <c r="F32" i="20"/>
  <c r="I32" i="20" s="1"/>
  <c r="F44" i="20"/>
  <c r="I44" i="20" s="1"/>
  <c r="F39" i="20"/>
  <c r="I39" i="20" s="1"/>
  <c r="F55" i="20"/>
  <c r="I55" i="20" s="1"/>
  <c r="F54" i="20"/>
  <c r="I54" i="20" s="1"/>
  <c r="F401" i="20"/>
  <c r="I401" i="20" s="1"/>
  <c r="F400" i="20"/>
  <c r="I400" i="20" s="1"/>
  <c r="F41" i="20"/>
  <c r="I41" i="20" s="1"/>
  <c r="F22" i="20"/>
  <c r="I22" i="20" s="1"/>
  <c r="F29" i="20"/>
  <c r="I29" i="20" s="1"/>
  <c r="F27" i="20"/>
  <c r="I27" i="20" s="1"/>
  <c r="F25" i="20"/>
  <c r="I25" i="20" s="1"/>
  <c r="F46" i="20"/>
  <c r="I46" i="20" s="1"/>
  <c r="F38" i="20"/>
  <c r="I38" i="20" s="1"/>
  <c r="F56" i="20"/>
  <c r="I56" i="20" s="1"/>
  <c r="F53" i="20"/>
  <c r="I53" i="20" s="1"/>
  <c r="F407" i="20"/>
  <c r="I407" i="20" s="1"/>
  <c r="F402" i="20"/>
  <c r="I402" i="20" s="1"/>
  <c r="F52" i="20"/>
  <c r="I52" i="20" s="1"/>
  <c r="F42" i="20"/>
  <c r="I42" i="20" s="1"/>
  <c r="F31" i="20"/>
  <c r="I31" i="20" s="1"/>
  <c r="F35" i="20"/>
  <c r="I35" i="20" s="1"/>
  <c r="F43" i="20"/>
  <c r="I43" i="20" s="1"/>
  <c r="F49" i="20"/>
  <c r="I49" i="20" s="1"/>
  <c r="F58" i="20"/>
  <c r="I58" i="20" s="1"/>
  <c r="F70" i="20"/>
  <c r="I70" i="20" s="1"/>
  <c r="F280" i="20"/>
  <c r="I280" i="20" s="1"/>
  <c r="F317" i="20"/>
  <c r="I317" i="20" s="1"/>
  <c r="F51" i="20"/>
  <c r="I51" i="20" s="1"/>
  <c r="F188" i="20"/>
  <c r="I188" i="20" s="1"/>
  <c r="F189" i="20"/>
  <c r="I189" i="20" s="1"/>
  <c r="F186" i="20"/>
  <c r="I186" i="20" s="1"/>
  <c r="F183" i="20"/>
  <c r="I183" i="20" s="1"/>
  <c r="F185" i="20"/>
  <c r="I185" i="20" s="1"/>
  <c r="F182" i="20"/>
  <c r="I182" i="20" s="1"/>
  <c r="F184" i="20"/>
  <c r="I184" i="20" s="1"/>
  <c r="F181" i="20"/>
  <c r="I181" i="20" s="1"/>
  <c r="F203" i="20"/>
  <c r="I203" i="20" s="1"/>
  <c r="F196" i="20"/>
  <c r="I196" i="20" s="1"/>
  <c r="F201" i="20"/>
  <c r="I201" i="20" s="1"/>
  <c r="F202" i="20"/>
  <c r="I202" i="20" s="1"/>
  <c r="F199" i="20"/>
  <c r="I199" i="20" s="1"/>
  <c r="F195" i="20"/>
  <c r="I195" i="20" s="1"/>
  <c r="F194" i="20"/>
  <c r="I194" i="20" s="1"/>
  <c r="F197" i="20"/>
  <c r="I197" i="20" s="1"/>
  <c r="F198" i="20"/>
  <c r="I198" i="20" s="1"/>
  <c r="F200" i="20"/>
  <c r="I200" i="20" s="1"/>
  <c r="F192" i="20"/>
  <c r="I192" i="20" s="1"/>
  <c r="F212" i="20"/>
  <c r="I212" i="20" s="1"/>
  <c r="F210" i="20"/>
  <c r="I210" i="20" s="1"/>
  <c r="F214" i="20"/>
  <c r="I214" i="20" s="1"/>
  <c r="F209" i="20"/>
  <c r="I209" i="20" s="1"/>
  <c r="F213" i="20"/>
  <c r="I213" i="20" s="1"/>
  <c r="F208" i="20"/>
  <c r="I208" i="20" s="1"/>
  <c r="F206" i="20"/>
  <c r="I206" i="20" s="1"/>
  <c r="I179" i="20"/>
  <c r="F289" i="20"/>
  <c r="I289" i="20" s="1"/>
  <c r="F286" i="20"/>
  <c r="I286" i="20" s="1"/>
  <c r="F290" i="20"/>
  <c r="I290" i="20" s="1"/>
  <c r="F287" i="20"/>
  <c r="I287" i="20" s="1"/>
  <c r="F294" i="20"/>
  <c r="I294" i="20" s="1"/>
  <c r="F284" i="20"/>
  <c r="F295" i="20"/>
  <c r="I295" i="20" s="1"/>
  <c r="F291" i="20"/>
  <c r="I291" i="20" s="1"/>
  <c r="F292" i="20"/>
  <c r="I292" i="20" s="1"/>
  <c r="F288" i="20"/>
  <c r="I288" i="20" s="1"/>
  <c r="F341" i="20"/>
  <c r="I341" i="20" s="1"/>
  <c r="F339" i="20"/>
  <c r="I339" i="20" s="1"/>
  <c r="F340" i="20"/>
  <c r="I340" i="20" s="1"/>
  <c r="F338" i="20"/>
  <c r="I338" i="20" s="1"/>
  <c r="F343" i="20"/>
  <c r="I343" i="20" s="1"/>
  <c r="F342" i="20"/>
  <c r="I342" i="20" s="1"/>
  <c r="F336" i="20"/>
  <c r="I336" i="20" s="1"/>
  <c r="F344" i="20"/>
  <c r="I344" i="20" s="1"/>
  <c r="F273" i="20"/>
  <c r="I273" i="20" s="1"/>
  <c r="F278" i="20"/>
  <c r="I278" i="20" s="1"/>
  <c r="F279" i="20"/>
  <c r="I279" i="20" s="1"/>
  <c r="F274" i="20"/>
  <c r="I274" i="20" s="1"/>
  <c r="F276" i="20"/>
  <c r="I276" i="20" s="1"/>
  <c r="F281" i="20"/>
  <c r="I281" i="20" s="1"/>
  <c r="F220" i="20"/>
  <c r="I220" i="20" s="1"/>
  <c r="F222" i="20"/>
  <c r="I222" i="20" s="1"/>
  <c r="F221" i="20"/>
  <c r="I221" i="20" s="1"/>
  <c r="F219" i="20"/>
  <c r="I219" i="20" s="1"/>
  <c r="F223" i="20"/>
  <c r="I223" i="20" s="1"/>
  <c r="F173" i="20"/>
  <c r="I173" i="20" s="1"/>
  <c r="F171" i="20"/>
  <c r="I171" i="20" s="1"/>
  <c r="F172" i="20"/>
  <c r="I172" i="20" s="1"/>
  <c r="F176" i="20"/>
  <c r="I176" i="20" s="1"/>
  <c r="F168" i="20"/>
  <c r="I168" i="20" s="1"/>
  <c r="F169" i="20"/>
  <c r="I169" i="20" s="1"/>
  <c r="F174" i="20"/>
  <c r="I174" i="20" s="1"/>
  <c r="F175" i="20"/>
  <c r="I175" i="20" s="1"/>
  <c r="F170" i="20"/>
  <c r="I170" i="20" s="1"/>
  <c r="F227" i="20"/>
  <c r="I227" i="20" s="1"/>
  <c r="F165" i="20"/>
  <c r="I165" i="20" s="1"/>
  <c r="F316" i="20"/>
  <c r="I316" i="20" s="1"/>
  <c r="F314" i="20"/>
  <c r="I314" i="20" s="1"/>
  <c r="F167" i="20"/>
  <c r="I167" i="20" s="1"/>
  <c r="F315" i="20"/>
  <c r="I315" i="20" s="1"/>
  <c r="F322" i="20"/>
  <c r="I322" i="20" s="1"/>
  <c r="F224" i="20"/>
  <c r="I224" i="20" s="1"/>
  <c r="F311" i="20"/>
  <c r="F321" i="20"/>
  <c r="I321" i="20" s="1"/>
  <c r="F318" i="20"/>
  <c r="I318" i="20" s="1"/>
  <c r="F313" i="20"/>
  <c r="I313" i="20" s="1"/>
  <c r="F363" i="20"/>
  <c r="I363" i="20" s="1"/>
  <c r="F367" i="20"/>
  <c r="I367" i="20" s="1"/>
  <c r="F364" i="20"/>
  <c r="I364" i="20" s="1"/>
  <c r="F359" i="20"/>
  <c r="I359" i="20" s="1"/>
  <c r="F110" i="20"/>
  <c r="I110" i="20" s="1"/>
  <c r="F105" i="20"/>
  <c r="I105" i="20" s="1"/>
  <c r="F102" i="20"/>
  <c r="I102" i="20" s="1"/>
  <c r="F62" i="20"/>
  <c r="I62" i="20" s="1"/>
  <c r="F72" i="20"/>
  <c r="I72" i="20" s="1"/>
  <c r="F66" i="20"/>
  <c r="I66" i="20" s="1"/>
  <c r="F69" i="20"/>
  <c r="I69" i="20" s="1"/>
  <c r="F104" i="20"/>
  <c r="I104" i="20" s="1"/>
  <c r="F101" i="20"/>
  <c r="I101" i="20" s="1"/>
  <c r="F98" i="20"/>
  <c r="F109" i="20"/>
  <c r="I109" i="20" s="1"/>
  <c r="F106" i="20"/>
  <c r="I106" i="20" s="1"/>
  <c r="F73" i="20"/>
  <c r="I73" i="20" s="1"/>
  <c r="F71" i="20"/>
  <c r="I71" i="20" s="1"/>
  <c r="F67" i="20"/>
  <c r="I67" i="20" s="1"/>
  <c r="F65" i="20"/>
  <c r="I65" i="20" s="1"/>
  <c r="F78" i="20"/>
  <c r="I78" i="20" s="1"/>
  <c r="F83" i="20"/>
  <c r="I83" i="20" s="1"/>
  <c r="F76" i="20"/>
  <c r="I76" i="20" s="1"/>
  <c r="F95" i="20"/>
  <c r="I95" i="20" s="1"/>
  <c r="F93" i="20"/>
  <c r="I93" i="20" s="1"/>
  <c r="F91" i="20"/>
  <c r="I91" i="20" s="1"/>
  <c r="F94" i="20"/>
  <c r="I94" i="20" s="1"/>
  <c r="F80" i="20"/>
  <c r="I80" i="20" s="1"/>
  <c r="F89" i="20"/>
  <c r="I89" i="20" s="1"/>
  <c r="F84" i="20"/>
  <c r="I84" i="20" s="1"/>
  <c r="F82" i="20"/>
  <c r="I82" i="20" s="1"/>
  <c r="F90" i="20"/>
  <c r="I90" i="20" s="1"/>
  <c r="F87" i="20"/>
  <c r="I87" i="20" s="1"/>
  <c r="F79" i="20"/>
  <c r="I79" i="20" s="1"/>
  <c r="F301" i="20" l="1"/>
  <c r="I301" i="20" s="1"/>
  <c r="F159" i="20"/>
  <c r="I159" i="20" s="1"/>
  <c r="F298" i="20"/>
  <c r="I298" i="20" s="1"/>
  <c r="F366" i="20"/>
  <c r="I366" i="20" s="1"/>
  <c r="F361" i="20"/>
  <c r="I361" i="20" s="1"/>
  <c r="F365" i="20"/>
  <c r="I365" i="20" s="1"/>
  <c r="F368" i="20"/>
  <c r="I368" i="20" s="1"/>
  <c r="F362" i="20"/>
  <c r="I362" i="20" s="1"/>
  <c r="F160" i="20"/>
  <c r="I160" i="20" s="1"/>
  <c r="F161" i="20"/>
  <c r="I161" i="20" s="1"/>
  <c r="F156" i="20"/>
  <c r="I156" i="20" s="1"/>
  <c r="F157" i="20"/>
  <c r="I157" i="20" s="1"/>
  <c r="F162" i="20"/>
  <c r="I162" i="20" s="1"/>
  <c r="F155" i="20"/>
  <c r="I155" i="20" s="1"/>
  <c r="F158" i="20"/>
  <c r="I158" i="20" s="1"/>
  <c r="F154" i="20"/>
  <c r="I154" i="20" s="1"/>
  <c r="F330" i="20"/>
  <c r="I330" i="20" s="1"/>
  <c r="F329" i="20"/>
  <c r="I329" i="20" s="1"/>
  <c r="F305" i="20"/>
  <c r="I305" i="20" s="1"/>
  <c r="F304" i="20"/>
  <c r="I304" i="20" s="1"/>
  <c r="F328" i="20"/>
  <c r="I328" i="20" s="1"/>
  <c r="F303" i="20"/>
  <c r="I303" i="20" s="1"/>
  <c r="F307" i="20"/>
  <c r="I307" i="20" s="1"/>
  <c r="F327" i="20"/>
  <c r="I327" i="20" s="1"/>
  <c r="F332" i="20"/>
  <c r="I332" i="20" s="1"/>
  <c r="F331" i="20"/>
  <c r="I331" i="20" s="1"/>
  <c r="F300" i="20"/>
  <c r="I300" i="20" s="1"/>
  <c r="F308" i="20"/>
  <c r="I308" i="20" s="1"/>
  <c r="F325" i="20"/>
  <c r="I325" i="20" s="1"/>
  <c r="F306" i="20"/>
  <c r="I306" i="20" s="1"/>
  <c r="I399" i="20"/>
  <c r="H397" i="20" s="1"/>
  <c r="I397" i="20" s="1"/>
  <c r="I396" i="20" s="1"/>
  <c r="H396" i="20" s="1"/>
  <c r="I218" i="20"/>
  <c r="H216" i="20" s="1"/>
  <c r="I216" i="20" s="1"/>
  <c r="I215" i="20" s="1"/>
  <c r="H215" i="20" s="1"/>
  <c r="I272" i="20"/>
  <c r="H270" i="20" s="1"/>
  <c r="I270" i="20" s="1"/>
  <c r="I269" i="20" s="1"/>
  <c r="F416" i="20"/>
  <c r="I416" i="20" s="1"/>
  <c r="I411" i="20"/>
  <c r="I126" i="20"/>
  <c r="H124" i="20" s="1"/>
  <c r="I124" i="20" s="1"/>
  <c r="I123" i="20" s="1"/>
  <c r="H123" i="20" s="1"/>
  <c r="I114" i="20"/>
  <c r="H112" i="20" s="1"/>
  <c r="I112" i="20" s="1"/>
  <c r="I111" i="20" s="1"/>
  <c r="H111" i="20" s="1"/>
  <c r="I63" i="20"/>
  <c r="H61" i="20" s="1"/>
  <c r="I61" i="20" s="1"/>
  <c r="I60" i="20" s="1"/>
  <c r="H60" i="20" s="1"/>
  <c r="I50" i="20"/>
  <c r="H48" i="20" s="1"/>
  <c r="I48" i="20" s="1"/>
  <c r="I47" i="20" s="1"/>
  <c r="H47" i="20" s="1"/>
  <c r="I36" i="20"/>
  <c r="H34" i="20" s="1"/>
  <c r="I34" i="20" s="1"/>
  <c r="I33" i="20" s="1"/>
  <c r="H33" i="20" s="1"/>
  <c r="I23" i="20"/>
  <c r="H21" i="20" s="1"/>
  <c r="I21" i="20" s="1"/>
  <c r="I20" i="20" s="1"/>
  <c r="H20" i="20" s="1"/>
  <c r="I337" i="20"/>
  <c r="H335" i="20" s="1"/>
  <c r="I335" i="20" s="1"/>
  <c r="I334" i="20" s="1"/>
  <c r="H334" i="20" s="1"/>
  <c r="I166" i="20"/>
  <c r="H164" i="20" s="1"/>
  <c r="I164" i="20" s="1"/>
  <c r="I163" i="20" s="1"/>
  <c r="F392" i="20"/>
  <c r="I392" i="20" s="1"/>
  <c r="I387" i="20" s="1"/>
  <c r="I386" i="20"/>
  <c r="I207" i="20"/>
  <c r="H205" i="20" s="1"/>
  <c r="I205" i="20" s="1"/>
  <c r="I204" i="20" s="1"/>
  <c r="I193" i="20"/>
  <c r="H191" i="20" s="1"/>
  <c r="I191" i="20" s="1"/>
  <c r="I190" i="20" s="1"/>
  <c r="H190" i="20" s="1"/>
  <c r="F320" i="20"/>
  <c r="I320" i="20" s="1"/>
  <c r="I312" i="20" s="1"/>
  <c r="I311" i="20"/>
  <c r="I180" i="20"/>
  <c r="H178" i="20" s="1"/>
  <c r="I178" i="20" s="1"/>
  <c r="I177" i="20" s="1"/>
  <c r="H177" i="20" s="1"/>
  <c r="F293" i="20"/>
  <c r="I293" i="20" s="1"/>
  <c r="I285" i="20" s="1"/>
  <c r="I284" i="20"/>
  <c r="F108" i="20"/>
  <c r="I108" i="20" s="1"/>
  <c r="I98" i="20"/>
  <c r="F107" i="20"/>
  <c r="I107" i="20" s="1"/>
  <c r="I77" i="20"/>
  <c r="H75" i="20" s="1"/>
  <c r="I75" i="20" s="1"/>
  <c r="I74" i="20" s="1"/>
  <c r="I88" i="20"/>
  <c r="H86" i="20" s="1"/>
  <c r="I86" i="20" s="1"/>
  <c r="I85" i="20" s="1"/>
  <c r="I420" i="20" l="1"/>
  <c r="I17" i="20" s="1"/>
  <c r="H269" i="20"/>
  <c r="I360" i="20"/>
  <c r="H358" i="20" s="1"/>
  <c r="I358" i="20" s="1"/>
  <c r="I357" i="20" s="1"/>
  <c r="H357" i="20" s="1"/>
  <c r="I299" i="20"/>
  <c r="H297" i="20" s="1"/>
  <c r="I297" i="20" s="1"/>
  <c r="I296" i="20" s="1"/>
  <c r="H296" i="20" s="1"/>
  <c r="I153" i="20"/>
  <c r="H151" i="20" s="1"/>
  <c r="I151" i="20" s="1"/>
  <c r="I150" i="20" s="1"/>
  <c r="I326" i="20"/>
  <c r="H324" i="20" s="1"/>
  <c r="I324" i="20" s="1"/>
  <c r="I323" i="20" s="1"/>
  <c r="H323" i="20" s="1"/>
  <c r="H85" i="20"/>
  <c r="H204" i="20"/>
  <c r="H163" i="20"/>
  <c r="H74" i="20"/>
  <c r="H385" i="20"/>
  <c r="I385" i="20" s="1"/>
  <c r="I384" i="20" s="1"/>
  <c r="H384" i="20" s="1"/>
  <c r="H283" i="20"/>
  <c r="I283" i="20" s="1"/>
  <c r="I282" i="20" s="1"/>
  <c r="H282" i="20" s="1"/>
  <c r="I410" i="20"/>
  <c r="I99" i="20"/>
  <c r="H97" i="20" s="1"/>
  <c r="I97" i="20" s="1"/>
  <c r="I96" i="20" s="1"/>
  <c r="H96" i="20" s="1"/>
  <c r="H310" i="20"/>
  <c r="I310" i="20" s="1"/>
  <c r="I309" i="20" s="1"/>
  <c r="H309" i="20" s="1"/>
  <c r="I382" i="20" l="1"/>
  <c r="H150" i="20"/>
  <c r="I267" i="20"/>
  <c r="I148" i="20"/>
  <c r="H408" i="20"/>
  <c r="I408" i="20" s="1"/>
  <c r="I417" i="20" s="1"/>
  <c r="H410" i="20"/>
  <c r="I418" i="20" l="1"/>
  <c r="I419" i="20" s="1"/>
  <c r="I421" i="20" l="1"/>
  <c r="I18" i="20" s="1"/>
  <c r="I16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Резеда Анварова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Резеда Анварова:</t>
        </r>
        <r>
          <rPr>
            <sz val="9"/>
            <color indexed="81"/>
            <rFont val="Tahoma"/>
            <family val="2"/>
            <charset val="204"/>
          </rPr>
          <t xml:space="preserve">
первая цифра номер пакета, 2-я - номер по порядку</t>
        </r>
      </text>
    </comment>
  </commentList>
</comments>
</file>

<file path=xl/sharedStrings.xml><?xml version="1.0" encoding="utf-8"?>
<sst xmlns="http://schemas.openxmlformats.org/spreadsheetml/2006/main" count="767" uniqueCount="131">
  <si>
    <t>№ п.п.</t>
  </si>
  <si>
    <t>Наименование работ</t>
  </si>
  <si>
    <t>Расход</t>
  </si>
  <si>
    <t>Един. Измер.</t>
  </si>
  <si>
    <t>Стоимость за единицу</t>
  </si>
  <si>
    <t>Итого, руб.</t>
  </si>
  <si>
    <t>работы</t>
  </si>
  <si>
    <t>материалы</t>
  </si>
  <si>
    <t>работа</t>
  </si>
  <si>
    <t>материал</t>
  </si>
  <si>
    <t>Стоимость работ и механизмов:</t>
  </si>
  <si>
    <t>Стоимость материалов:</t>
  </si>
  <si>
    <t>м2</t>
  </si>
  <si>
    <t>Согласовано со стороны Заказчика:</t>
  </si>
  <si>
    <t>Объем</t>
  </si>
  <si>
    <t>______________________/Курлыгин Д.С./</t>
  </si>
  <si>
    <t>_____________________/Гращенков П.Г./</t>
  </si>
  <si>
    <t xml:space="preserve">Стоимость работ включает в себя все расходы Подрядчика, понесенные в целях исполнения принятых на себя обязательств, в том числе, но не ограничиваясь: фонд оплаты труда (ФОТ), эксплуатацию машин и механизмов (ЭММ), накладные расходы (НР), сметную прибыль (СП), затраты на электроэнергию, перемещение материалов по площадке, стоимость материалов, транспортные расходы на доставку материалов на площадку складирования или к месту монтажа, заготовительно-складске затраты, прочие затраты.
</t>
  </si>
  <si>
    <t>м.п.</t>
  </si>
  <si>
    <t>Объект:</t>
  </si>
  <si>
    <t>Итоговая стоимость:</t>
  </si>
  <si>
    <t>руб</t>
  </si>
  <si>
    <t>Аванс :</t>
  </si>
  <si>
    <t>Начало работ:</t>
  </si>
  <si>
    <t>Окончание работ:</t>
  </si>
  <si>
    <t>Подрядчик:</t>
  </si>
  <si>
    <t>Вид  калькуляции:</t>
  </si>
  <si>
    <t>Основание:</t>
  </si>
  <si>
    <t>Стоимость на 1 м2 продаваемой площади:</t>
  </si>
  <si>
    <t>1.2.1</t>
  </si>
  <si>
    <t>1.3.1</t>
  </si>
  <si>
    <t>1.4.1</t>
  </si>
  <si>
    <t>1.5.1</t>
  </si>
  <si>
    <t>1.6.1</t>
  </si>
  <si>
    <t>ИТОГО в т.ч. НДС 20%:</t>
  </si>
  <si>
    <t xml:space="preserve"> в т.ч. НДС 20%:</t>
  </si>
  <si>
    <t>1.1.1</t>
  </si>
  <si>
    <t>ПН 75/40 (0,6 мм)</t>
  </si>
  <si>
    <t>Дюбель 6*40</t>
  </si>
  <si>
    <t>Брусок 50*40</t>
  </si>
  <si>
    <t>шт.</t>
  </si>
  <si>
    <t>ГКЛ 12.5мм</t>
  </si>
  <si>
    <t>Саморез 3.5*25</t>
  </si>
  <si>
    <t>Саморез 3.5*35</t>
  </si>
  <si>
    <t>ГКЛВ 12.5мм</t>
  </si>
  <si>
    <t>ГКЛО 12.5мм, EI60</t>
  </si>
  <si>
    <t>ПН 50/37 (0,6 мм)</t>
  </si>
  <si>
    <t>ПС 50/40 (0,6 мм)</t>
  </si>
  <si>
    <t>основная</t>
  </si>
  <si>
    <t>Утеплитель 75 мм ISOVER Акустик</t>
  </si>
  <si>
    <t>Утеплитель 50 мм ISOVER Акустик</t>
  </si>
  <si>
    <t xml:space="preserve">1.1.  Перегородки 125мм ГКЛ-ГКЛ 12.5мм двойная обшивка </t>
  </si>
  <si>
    <t>1.2.  Перегородки 125мм ГКЛ-ГКЛВ 12.5мм двойная обшивка</t>
  </si>
  <si>
    <t>1.3.  Перегородки 125мм ГКЛО 12.5мм EI60 двойная обшивка</t>
  </si>
  <si>
    <t>1.4.  Перегородки 280мм ГКЛ-ГКЛ 12.5мм двойная обшивка</t>
  </si>
  <si>
    <t>1.5.  Облицовка стен 65мм ГКЛ 12.5мм в один слой</t>
  </si>
  <si>
    <t>1.6.  Облицовка стен 65мм ГКЛВ 12.5мм в один слой</t>
  </si>
  <si>
    <t xml:space="preserve">2.1.  Перегородки 125мм ГКЛ-ГКЛ 12.5мм двойная обшивка </t>
  </si>
  <si>
    <t>2.1.1</t>
  </si>
  <si>
    <t>2.2.  Перегородки 125мм ГКЛ-ГКЛВ 12.5мм двойная обшивка</t>
  </si>
  <si>
    <t>2.2.1</t>
  </si>
  <si>
    <t>2.3.  Перегородки 125мм ГКЛО 12.5мм EI60 двойная обшивка</t>
  </si>
  <si>
    <t>2.3.1</t>
  </si>
  <si>
    <t>2.4.  Перегородки 280мм ГКЛ-ГКЛ 12.5мм двойная обшивка</t>
  </si>
  <si>
    <t>2.4.1</t>
  </si>
  <si>
    <t>2.5.1</t>
  </si>
  <si>
    <t>2.6.1</t>
  </si>
  <si>
    <t>2.7.1</t>
  </si>
  <si>
    <t>Лента уплотнительная Дихтунгсбанд 70х3мм</t>
  </si>
  <si>
    <t>Лента уплотнительная Дихтунгсбанд 50х3мм</t>
  </si>
  <si>
    <t>1.8.1</t>
  </si>
  <si>
    <t>Калькуляция № от 21.10.2019</t>
  </si>
  <si>
    <t>Шишимская горка. 18 блок. 2 этап</t>
  </si>
  <si>
    <t>Устройство каркаса и зашивка с утеплением</t>
  </si>
  <si>
    <t xml:space="preserve">3.1.  Перегородки 125мм ГКЛ-ГКЛ 12.5мм двойная обшивка </t>
  </si>
  <si>
    <t>3.1.1</t>
  </si>
  <si>
    <t>3.2.  Перегородки 125мм ГКЛ-ГКЛВ 12.5мм двойная обшивка</t>
  </si>
  <si>
    <t>3.2.1</t>
  </si>
  <si>
    <t>3.3.  Перегородки 125мм ГКЛО 12.5мм EI60 двойная обшивка</t>
  </si>
  <si>
    <t>3.3.1</t>
  </si>
  <si>
    <t>3.4.  Перегородки 280мм ГКЛ-ГКЛ 12.5мм двойная обшивка</t>
  </si>
  <si>
    <t>3.4.1</t>
  </si>
  <si>
    <t>3.5.  Облицовка стен 65мм ГКЛ 12.5мм в один слой</t>
  </si>
  <si>
    <t>3.5.1</t>
  </si>
  <si>
    <t>3.6.  Облицовка стен 65мм ГКЛВ 12.5мм в один слой</t>
  </si>
  <si>
    <t>3.6.1</t>
  </si>
  <si>
    <t>3.9. Перегородки 125мм ГКЛВ-ГКЛВ 12.5мм двойная обшивка</t>
  </si>
  <si>
    <t>3.9.1</t>
  </si>
  <si>
    <t>Итого по разделу Раздел 3. Перегородки (1, 11 этажи и кровля) монтаж через перемычку</t>
  </si>
  <si>
    <t>Отделка лифтовых ниш гипсокартоном с утеплением (шириной 300мм)</t>
  </si>
  <si>
    <t>ПС 75/40 (0,6 мм)</t>
  </si>
  <si>
    <t xml:space="preserve">минераловатные плиты 131-159 кг/м3   50мм </t>
  </si>
  <si>
    <t>м3</t>
  </si>
  <si>
    <t>шт</t>
  </si>
  <si>
    <t>Раздел 4. Перегородки (Лифтовые откосы, зашивка коллекторов)</t>
  </si>
  <si>
    <t>4.1.1</t>
  </si>
  <si>
    <t>4.2.  Облицовка лифтовой стены 100мм ГКЛ 12.5мм в два слоя</t>
  </si>
  <si>
    <t>4.2.1</t>
  </si>
  <si>
    <t>4.3</t>
  </si>
  <si>
    <t>Итого по разделу Раздел 4. Перегородки (Лифтовые откосы, лифтовая стена 9го этажа, зашивка коллекторов)</t>
  </si>
  <si>
    <t>Всего</t>
  </si>
  <si>
    <t>1.9.  Облицовка стен 100мм ГКЛВ 12.5мм в один слой</t>
  </si>
  <si>
    <t>1.9.1</t>
  </si>
  <si>
    <t>1.7.  Перегородки 280мм ГКЛ-ГКЛВ 12.5мм двойная обшивка</t>
  </si>
  <si>
    <t>1.7.1</t>
  </si>
  <si>
    <t>1.8.  Облицовка стен 100мм ГКЛ 12.5мм в один слой</t>
  </si>
  <si>
    <t>рул.</t>
  </si>
  <si>
    <t>Секция 7</t>
  </si>
  <si>
    <t>Раздел 3. Перегородки (1, 2, 11 этажи и кровля) монтаж через перемычку</t>
  </si>
  <si>
    <t>1.10.  Перегородки 125мм ГКЛВ-ГКЛВ 12.5мм двойная обшивка</t>
  </si>
  <si>
    <t>1.10.1</t>
  </si>
  <si>
    <t>4.1.  Облицовка стен 65мм ГКЛ 12.5мм в один слой (коллекторы)</t>
  </si>
  <si>
    <t>2.9.1</t>
  </si>
  <si>
    <t>2.8.1</t>
  </si>
  <si>
    <t>3.10.  Облицовка стен 100мм ГКЛ 12.5мм в один слой</t>
  </si>
  <si>
    <t>3.10.1</t>
  </si>
  <si>
    <t>2.8.  Облицовка стен 100мм ГКЛВ 12.5мм в один слой</t>
  </si>
  <si>
    <t>ПН 75/37 (3000 мм)</t>
  </si>
  <si>
    <t>ПС 75/40 (3000 мм)</t>
  </si>
  <si>
    <t>43-17-01-7-АР</t>
  </si>
  <si>
    <t>Устройство ГКЛ перегородок. Секция 7</t>
  </si>
  <si>
    <t>Раздел 1. Секция 7 (3-6 этажи)</t>
  </si>
  <si>
    <t>Раздел 2. Секция 7 (7-10 этажи)</t>
  </si>
  <si>
    <t>Итого по разделу Раздел 1. Секция 7 (3-6 этажи)</t>
  </si>
  <si>
    <t>Итого по разделу Раздел 2. Секция  7 (7-10 этажи)</t>
  </si>
  <si>
    <t>2.5.  Облицовка стен 65мм ГКЛВ 12.5мм в один слой</t>
  </si>
  <si>
    <t>2.6.  Перегородки 125мм ГКЛВ-ГКЛВ 12.5мм двойная обшивка</t>
  </si>
  <si>
    <t>2.7.  Облицовка стен 100мм ГКЛ 12.5мм в один слой</t>
  </si>
  <si>
    <t>2.9.  Перегородки 280мм ГКЛ-ГКЛВ 12.5мм двойная обшивка</t>
  </si>
  <si>
    <t>"____" ___________ 2020 г.</t>
  </si>
  <si>
    <t>________________________/Сыромолотов К.А./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</si>
</sst>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0_);_(* \(#,##0.000\);_(* &quot;-&quot;??_);_(@_)"/>
    <numFmt numFmtId="168" formatCode="_(* #,##0.00_);_(* \(#,##0.00\);_(* &quot;-&quot;??_);_(@_)"/>
    <numFmt numFmtId="169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10"/>
      <color theme="0"/>
      <name val="Verdana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  <charset val="204"/>
    </font>
    <font>
      <b/>
      <sz val="10"/>
      <color indexed="9"/>
      <name val="Verdana"/>
      <family val="2"/>
      <charset val="204"/>
    </font>
    <font>
      <sz val="11"/>
      <color indexed="8"/>
      <name val="Calibri"/>
      <family val="2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color indexed="9"/>
      <name val="Verdan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1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ACA3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7465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3B2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</borders>
  <cellStyleXfs count="165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166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4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9" fillId="0" borderId="0"/>
    <xf numFmtId="0" fontId="15" fillId="0" borderId="0"/>
    <xf numFmtId="0" fontId="1" fillId="0" borderId="0"/>
    <xf numFmtId="0" fontId="1" fillId="0" borderId="0"/>
    <xf numFmtId="0" fontId="1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16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8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165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7" fillId="0" borderId="0"/>
    <xf numFmtId="0" fontId="6" fillId="0" borderId="0"/>
    <xf numFmtId="164" fontId="6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1">
    <xf numFmtId="0" fontId="0" fillId="0" borderId="0" xfId="0"/>
    <xf numFmtId="1" fontId="5" fillId="2" borderId="1" xfId="3" applyNumberFormat="1" applyFont="1" applyFill="1" applyBorder="1" applyAlignment="1">
      <alignment horizontal="center" vertical="center" wrapText="1"/>
    </xf>
    <xf numFmtId="167" fontId="5" fillId="2" borderId="1" xfId="3" applyNumberFormat="1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vertical="center"/>
    </xf>
    <xf numFmtId="0" fontId="5" fillId="2" borderId="4" xfId="3" applyFont="1" applyFill="1" applyBorder="1" applyAlignment="1">
      <alignment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vertical="center"/>
    </xf>
    <xf numFmtId="166" fontId="5" fillId="2" borderId="2" xfId="4" applyFont="1" applyFill="1" applyBorder="1" applyAlignment="1">
      <alignment horizontal="center" vertical="center"/>
    </xf>
    <xf numFmtId="166" fontId="5" fillId="4" borderId="2" xfId="4" applyFont="1" applyFill="1" applyBorder="1" applyAlignment="1">
      <alignment horizontal="center" vertical="center"/>
    </xf>
    <xf numFmtId="0" fontId="0" fillId="0" borderId="0" xfId="0"/>
    <xf numFmtId="1" fontId="2" fillId="3" borderId="1" xfId="3" applyNumberFormat="1" applyFont="1" applyFill="1" applyBorder="1" applyAlignment="1">
      <alignment vertical="center"/>
    </xf>
    <xf numFmtId="2" fontId="2" fillId="3" borderId="2" xfId="3" applyNumberFormat="1" applyFont="1" applyFill="1" applyBorder="1" applyAlignment="1">
      <alignment horizontal="left" vertical="center"/>
    </xf>
    <xf numFmtId="167" fontId="4" fillId="3" borderId="1" xfId="4" applyNumberFormat="1" applyFont="1" applyFill="1" applyBorder="1" applyAlignment="1">
      <alignment horizontal="center" vertical="center"/>
    </xf>
    <xf numFmtId="166" fontId="4" fillId="3" borderId="1" xfId="4" applyFont="1" applyFill="1" applyBorder="1" applyAlignment="1">
      <alignment horizontal="center" vertical="center"/>
    </xf>
    <xf numFmtId="4" fontId="4" fillId="3" borderId="1" xfId="4" applyNumberFormat="1" applyFont="1" applyFill="1" applyBorder="1" applyAlignment="1">
      <alignment horizontal="center" vertical="center"/>
    </xf>
    <xf numFmtId="166" fontId="2" fillId="3" borderId="2" xfId="4" applyFont="1" applyFill="1" applyBorder="1" applyAlignment="1">
      <alignment horizontal="center" vertical="center"/>
    </xf>
    <xf numFmtId="166" fontId="3" fillId="5" borderId="1" xfId="4" applyFont="1" applyFill="1" applyBorder="1" applyAlignment="1">
      <alignment horizontal="center" vertical="center"/>
    </xf>
    <xf numFmtId="4" fontId="3" fillId="5" borderId="1" xfId="4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/>
    <xf numFmtId="2" fontId="4" fillId="3" borderId="3" xfId="3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49" fontId="7" fillId="5" borderId="1" xfId="3" applyNumberFormat="1" applyFont="1" applyFill="1" applyBorder="1" applyAlignment="1">
      <alignment horizontal="center" vertical="center"/>
    </xf>
    <xf numFmtId="49" fontId="2" fillId="3" borderId="1" xfId="3" applyNumberFormat="1" applyFont="1" applyFill="1" applyBorder="1" applyAlignment="1">
      <alignment vertical="center"/>
    </xf>
    <xf numFmtId="1" fontId="13" fillId="6" borderId="1" xfId="3" applyNumberFormat="1" applyFont="1" applyFill="1" applyBorder="1" applyAlignment="1">
      <alignment vertical="center"/>
    </xf>
    <xf numFmtId="2" fontId="13" fillId="6" borderId="2" xfId="3" applyNumberFormat="1" applyFont="1" applyFill="1" applyBorder="1" applyAlignment="1">
      <alignment horizontal="left" vertical="center"/>
    </xf>
    <xf numFmtId="2" fontId="4" fillId="6" borderId="4" xfId="3" applyNumberFormat="1" applyFont="1" applyFill="1" applyBorder="1" applyAlignment="1">
      <alignment vertical="center"/>
    </xf>
    <xf numFmtId="2" fontId="4" fillId="6" borderId="3" xfId="3" applyNumberFormat="1" applyFont="1" applyFill="1" applyBorder="1" applyAlignment="1">
      <alignment vertical="center"/>
    </xf>
    <xf numFmtId="0" fontId="0" fillId="0" borderId="0" xfId="0" applyFont="1"/>
    <xf numFmtId="2" fontId="4" fillId="3" borderId="2" xfId="3" applyNumberFormat="1" applyFont="1" applyFill="1" applyBorder="1" applyAlignment="1">
      <alignment vertical="center" wrapText="1"/>
    </xf>
    <xf numFmtId="2" fontId="4" fillId="3" borderId="3" xfId="3" applyNumberFormat="1" applyFont="1" applyFill="1" applyBorder="1" applyAlignment="1">
      <alignment vertical="center" wrapText="1"/>
    </xf>
    <xf numFmtId="2" fontId="4" fillId="3" borderId="1" xfId="4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10" fontId="4" fillId="0" borderId="0" xfId="1" applyNumberFormat="1" applyFont="1" applyAlignment="1">
      <alignment horizontal="center" vertical="center"/>
    </xf>
    <xf numFmtId="14" fontId="4" fillId="0" borderId="0" xfId="1" applyNumberFormat="1" applyFont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14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14" fontId="4" fillId="0" borderId="0" xfId="1" applyNumberFormat="1" applyFont="1" applyFill="1" applyAlignment="1">
      <alignment horizontal="left" vertical="center" indent="1"/>
    </xf>
    <xf numFmtId="4" fontId="2" fillId="0" borderId="0" xfId="1" applyNumberFormat="1" applyFont="1" applyAlignment="1">
      <alignment horizontal="right" vertical="center"/>
    </xf>
    <xf numFmtId="166" fontId="4" fillId="0" borderId="0" xfId="2" applyFont="1" applyFill="1" applyAlignment="1">
      <alignment horizontal="left" vertical="center"/>
    </xf>
    <xf numFmtId="0" fontId="2" fillId="0" borderId="0" xfId="1" applyFont="1" applyAlignment="1">
      <alignment horizontal="right" vertical="center"/>
    </xf>
    <xf numFmtId="4" fontId="3" fillId="5" borderId="10" xfId="4" applyNumberFormat="1" applyFont="1" applyFill="1" applyBorder="1" applyAlignment="1">
      <alignment horizontal="center" vertical="center"/>
    </xf>
    <xf numFmtId="0" fontId="5" fillId="7" borderId="7" xfId="3" applyFont="1" applyFill="1" applyBorder="1" applyAlignment="1">
      <alignment vertical="center"/>
    </xf>
    <xf numFmtId="4" fontId="3" fillId="7" borderId="7" xfId="4" applyNumberFormat="1" applyFont="1" applyFill="1" applyBorder="1" applyAlignment="1">
      <alignment horizontal="center" vertical="center"/>
    </xf>
    <xf numFmtId="164" fontId="5" fillId="7" borderId="7" xfId="3" applyNumberFormat="1" applyFont="1" applyFill="1" applyBorder="1" applyAlignment="1">
      <alignment horizontal="center" vertical="center"/>
    </xf>
    <xf numFmtId="164" fontId="5" fillId="7" borderId="4" xfId="4" applyNumberFormat="1" applyFont="1" applyFill="1" applyBorder="1" applyAlignment="1">
      <alignment horizontal="center" vertical="center"/>
    </xf>
    <xf numFmtId="0" fontId="0" fillId="0" borderId="0" xfId="0" applyFill="1"/>
    <xf numFmtId="4" fontId="13" fillId="6" borderId="2" xfId="5" applyNumberFormat="1" applyFont="1" applyFill="1" applyBorder="1" applyAlignment="1">
      <alignment horizontal="center" vertical="center"/>
    </xf>
    <xf numFmtId="164" fontId="13" fillId="6" borderId="2" xfId="152" applyFont="1" applyFill="1" applyBorder="1" applyAlignment="1">
      <alignment horizontal="center" vertical="center"/>
    </xf>
    <xf numFmtId="0" fontId="0" fillId="0" borderId="0" xfId="0" applyFill="1" applyAlignment="1"/>
    <xf numFmtId="166" fontId="3" fillId="5" borderId="2" xfId="4" applyNumberFormat="1" applyFont="1" applyFill="1" applyBorder="1" applyAlignment="1">
      <alignment horizontal="center" vertical="center"/>
    </xf>
    <xf numFmtId="166" fontId="4" fillId="0" borderId="0" xfId="1" applyNumberFormat="1" applyFont="1" applyAlignment="1">
      <alignment horizontal="left" vertical="center"/>
    </xf>
    <xf numFmtId="166" fontId="5" fillId="4" borderId="11" xfId="4" applyFont="1" applyFill="1" applyBorder="1" applyAlignment="1">
      <alignment horizontal="center" vertical="center"/>
    </xf>
    <xf numFmtId="1" fontId="8" fillId="6" borderId="10" xfId="3" applyNumberFormat="1" applyFont="1" applyFill="1" applyBorder="1" applyAlignment="1">
      <alignment vertical="center"/>
    </xf>
    <xf numFmtId="2" fontId="8" fillId="6" borderId="11" xfId="3" applyNumberFormat="1" applyFont="1" applyFill="1" applyBorder="1" applyAlignment="1">
      <alignment horizontal="left" vertical="center"/>
    </xf>
    <xf numFmtId="2" fontId="3" fillId="6" borderId="12" xfId="3" applyNumberFormat="1" applyFont="1" applyFill="1" applyBorder="1" applyAlignment="1">
      <alignment vertical="center"/>
    </xf>
    <xf numFmtId="2" fontId="3" fillId="6" borderId="14" xfId="3" applyNumberFormat="1" applyFont="1" applyFill="1" applyBorder="1" applyAlignment="1">
      <alignment vertical="center"/>
    </xf>
    <xf numFmtId="164" fontId="8" fillId="6" borderId="11" xfId="152" applyFont="1" applyFill="1" applyBorder="1" applyAlignment="1">
      <alignment horizontal="center" vertical="center"/>
    </xf>
    <xf numFmtId="4" fontId="20" fillId="3" borderId="0" xfId="4" applyNumberFormat="1" applyFont="1" applyFill="1" applyBorder="1" applyAlignment="1">
      <alignment horizontal="center" vertical="center"/>
    </xf>
    <xf numFmtId="4" fontId="4" fillId="3" borderId="2" xfId="4" applyNumberFormat="1" applyFont="1" applyFill="1" applyBorder="1" applyAlignment="1">
      <alignment horizontal="center" vertical="center"/>
    </xf>
    <xf numFmtId="166" fontId="2" fillId="3" borderId="4" xfId="4" applyFont="1" applyFill="1" applyBorder="1" applyAlignment="1">
      <alignment horizontal="center" vertical="center"/>
    </xf>
    <xf numFmtId="2" fontId="4" fillId="3" borderId="16" xfId="4" applyNumberFormat="1" applyFont="1" applyFill="1" applyBorder="1" applyAlignment="1">
      <alignment horizontal="center" vertical="center"/>
    </xf>
    <xf numFmtId="2" fontId="4" fillId="3" borderId="0" xfId="4" applyNumberFormat="1" applyFont="1" applyFill="1" applyBorder="1" applyAlignment="1">
      <alignment horizontal="center" vertical="center"/>
    </xf>
    <xf numFmtId="164" fontId="5" fillId="7" borderId="17" xfId="3" applyNumberFormat="1" applyFont="1" applyFill="1" applyBorder="1" applyAlignment="1">
      <alignment horizontal="center" vertical="center"/>
    </xf>
    <xf numFmtId="4" fontId="0" fillId="0" borderId="0" xfId="0" applyNumberFormat="1"/>
    <xf numFmtId="4" fontId="21" fillId="0" borderId="0" xfId="0" applyNumberFormat="1" applyFont="1"/>
    <xf numFmtId="0" fontId="0" fillId="0" borderId="0" xfId="0" applyAlignment="1">
      <alignment vertical="center"/>
    </xf>
    <xf numFmtId="164" fontId="0" fillId="0" borderId="0" xfId="0" applyNumberFormat="1"/>
    <xf numFmtId="0" fontId="5" fillId="4" borderId="2" xfId="3" applyFont="1" applyFill="1" applyBorder="1" applyAlignment="1">
      <alignment vertical="center"/>
    </xf>
    <xf numFmtId="0" fontId="5" fillId="4" borderId="4" xfId="3" applyFont="1" applyFill="1" applyBorder="1" applyAlignment="1">
      <alignment vertical="center"/>
    </xf>
    <xf numFmtId="0" fontId="5" fillId="4" borderId="8" xfId="3" applyFont="1" applyFill="1" applyBorder="1" applyAlignment="1">
      <alignment vertical="center"/>
    </xf>
    <xf numFmtId="0" fontId="5" fillId="4" borderId="9" xfId="3" applyFont="1" applyFill="1" applyBorder="1" applyAlignment="1">
      <alignment vertical="center"/>
    </xf>
    <xf numFmtId="4" fontId="4" fillId="3" borderId="0" xfId="4" applyNumberFormat="1" applyFont="1" applyFill="1" applyBorder="1" applyAlignment="1">
      <alignment horizontal="center" vertical="center"/>
    </xf>
    <xf numFmtId="0" fontId="5" fillId="4" borderId="15" xfId="3" applyFont="1" applyFill="1" applyBorder="1" applyAlignment="1">
      <alignment vertical="center"/>
    </xf>
    <xf numFmtId="0" fontId="5" fillId="4" borderId="0" xfId="3" applyFont="1" applyFill="1" applyBorder="1" applyAlignment="1">
      <alignment vertical="center"/>
    </xf>
    <xf numFmtId="0" fontId="5" fillId="4" borderId="13" xfId="3" applyFont="1" applyFill="1" applyBorder="1" applyAlignment="1">
      <alignment vertical="center"/>
    </xf>
    <xf numFmtId="49" fontId="20" fillId="3" borderId="0" xfId="39" applyNumberFormat="1" applyFont="1" applyFill="1" applyBorder="1" applyAlignment="1">
      <alignment vertical="center"/>
    </xf>
    <xf numFmtId="167" fontId="22" fillId="3" borderId="1" xfId="4" applyNumberFormat="1" applyFont="1" applyFill="1" applyBorder="1" applyAlignment="1">
      <alignment horizontal="center" vertical="center"/>
    </xf>
    <xf numFmtId="49" fontId="2" fillId="3" borderId="1" xfId="3" applyNumberFormat="1" applyFont="1" applyFill="1" applyBorder="1" applyAlignment="1">
      <alignment horizontal="center" vertical="center"/>
    </xf>
    <xf numFmtId="2" fontId="4" fillId="3" borderId="3" xfId="3" applyNumberFormat="1" applyFont="1" applyFill="1" applyBorder="1" applyAlignment="1">
      <alignment horizontal="left" vertical="center" wrapText="1"/>
    </xf>
    <xf numFmtId="169" fontId="4" fillId="3" borderId="1" xfId="4" applyNumberFormat="1" applyFont="1" applyFill="1" applyBorder="1" applyAlignment="1">
      <alignment horizontal="center" vertical="center"/>
    </xf>
    <xf numFmtId="4" fontId="2" fillId="3" borderId="2" xfId="4" applyNumberFormat="1" applyFont="1" applyFill="1" applyBorder="1" applyAlignment="1">
      <alignment horizontal="center" vertical="center"/>
    </xf>
    <xf numFmtId="2" fontId="2" fillId="3" borderId="2" xfId="3" applyNumberFormat="1" applyFont="1" applyFill="1" applyBorder="1" applyAlignment="1">
      <alignment horizontal="left" vertical="center" wrapText="1"/>
    </xf>
    <xf numFmtId="49" fontId="2" fillId="3" borderId="2" xfId="3" applyNumberFormat="1" applyFont="1" applyFill="1" applyBorder="1" applyAlignment="1">
      <alignment horizontal="center" vertical="center"/>
    </xf>
    <xf numFmtId="2" fontId="2" fillId="3" borderId="4" xfId="3" applyNumberFormat="1" applyFont="1" applyFill="1" applyBorder="1" applyAlignment="1">
      <alignment horizontal="left" vertical="center"/>
    </xf>
    <xf numFmtId="169" fontId="4" fillId="3" borderId="4" xfId="4" applyNumberFormat="1" applyFont="1" applyFill="1" applyBorder="1" applyAlignment="1">
      <alignment horizontal="center" vertical="center"/>
    </xf>
    <xf numFmtId="166" fontId="4" fillId="3" borderId="4" xfId="4" applyFont="1" applyFill="1" applyBorder="1" applyAlignment="1">
      <alignment horizontal="center" vertical="center"/>
    </xf>
    <xf numFmtId="4" fontId="4" fillId="3" borderId="3" xfId="4" applyNumberFormat="1" applyFont="1" applyFill="1" applyBorder="1" applyAlignment="1">
      <alignment horizontal="center" vertical="center"/>
    </xf>
    <xf numFmtId="4" fontId="4" fillId="3" borderId="4" xfId="4" applyNumberFormat="1" applyFont="1" applyFill="1" applyBorder="1" applyAlignment="1">
      <alignment horizontal="center" vertical="center"/>
    </xf>
    <xf numFmtId="49" fontId="5" fillId="7" borderId="1" xfId="3" quotePrefix="1" applyNumberFormat="1" applyFont="1" applyFill="1" applyBorder="1" applyAlignment="1">
      <alignment horizontal="center" vertical="center"/>
    </xf>
    <xf numFmtId="2" fontId="5" fillId="7" borderId="2" xfId="3" applyNumberFormat="1" applyFont="1" applyFill="1" applyBorder="1" applyAlignment="1">
      <alignment vertical="center"/>
    </xf>
    <xf numFmtId="2" fontId="5" fillId="7" borderId="3" xfId="3" applyNumberFormat="1" applyFont="1" applyFill="1" applyBorder="1" applyAlignment="1">
      <alignment vertical="center"/>
    </xf>
    <xf numFmtId="169" fontId="5" fillId="7" borderId="1" xfId="4" applyNumberFormat="1" applyFont="1" applyFill="1" applyBorder="1" applyAlignment="1">
      <alignment horizontal="center" vertical="center"/>
    </xf>
    <xf numFmtId="4" fontId="5" fillId="7" borderId="1" xfId="4" applyNumberFormat="1" applyFont="1" applyFill="1" applyBorder="1" applyAlignment="1">
      <alignment horizontal="center" vertical="center"/>
    </xf>
    <xf numFmtId="4" fontId="5" fillId="7" borderId="2" xfId="4" applyNumberFormat="1" applyFont="1" applyFill="1" applyBorder="1" applyAlignment="1">
      <alignment horizontal="center" vertical="center"/>
    </xf>
    <xf numFmtId="166" fontId="3" fillId="7" borderId="1" xfId="4" applyFont="1" applyFill="1" applyBorder="1" applyAlignment="1">
      <alignment horizontal="center" vertical="center"/>
    </xf>
    <xf numFmtId="4" fontId="4" fillId="3" borderId="16" xfId="4" applyNumberFormat="1" applyFont="1" applyFill="1" applyBorder="1" applyAlignment="1">
      <alignment horizontal="center" vertical="center"/>
    </xf>
    <xf numFmtId="4" fontId="3" fillId="7" borderId="17" xfId="4" applyNumberFormat="1" applyFont="1" applyFill="1" applyBorder="1" applyAlignment="1">
      <alignment horizontal="center" vertical="center"/>
    </xf>
    <xf numFmtId="4" fontId="3" fillId="5" borderId="7" xfId="4" applyNumberFormat="1" applyFont="1" applyFill="1" applyBorder="1" applyAlignment="1">
      <alignment horizontal="center" vertical="center"/>
    </xf>
    <xf numFmtId="49" fontId="2" fillId="8" borderId="1" xfId="3" applyNumberFormat="1" applyFont="1" applyFill="1" applyBorder="1" applyAlignment="1">
      <alignment horizontal="center" vertical="center"/>
    </xf>
    <xf numFmtId="2" fontId="2" fillId="8" borderId="2" xfId="3" applyNumberFormat="1" applyFont="1" applyFill="1" applyBorder="1" applyAlignment="1">
      <alignment horizontal="left" vertical="center"/>
    </xf>
    <xf numFmtId="2" fontId="4" fillId="8" borderId="3" xfId="3" applyNumberFormat="1" applyFont="1" applyFill="1" applyBorder="1" applyAlignment="1">
      <alignment horizontal="left" vertical="center" wrapText="1"/>
    </xf>
    <xf numFmtId="169" fontId="4" fillId="8" borderId="1" xfId="4" applyNumberFormat="1" applyFont="1" applyFill="1" applyBorder="1" applyAlignment="1">
      <alignment horizontal="center" vertical="center"/>
    </xf>
    <xf numFmtId="166" fontId="4" fillId="8" borderId="1" xfId="4" applyFont="1" applyFill="1" applyBorder="1" applyAlignment="1">
      <alignment horizontal="center" vertical="center"/>
    </xf>
    <xf numFmtId="4" fontId="3" fillId="8" borderId="1" xfId="4" applyNumberFormat="1" applyFont="1" applyFill="1" applyBorder="1" applyAlignment="1">
      <alignment horizontal="center" vertical="center"/>
    </xf>
    <xf numFmtId="4" fontId="3" fillId="8" borderId="10" xfId="4" applyNumberFormat="1" applyFont="1" applyFill="1" applyBorder="1" applyAlignment="1">
      <alignment horizontal="center" vertical="center"/>
    </xf>
    <xf numFmtId="4" fontId="4" fillId="8" borderId="1" xfId="4" applyNumberFormat="1" applyFont="1" applyFill="1" applyBorder="1" applyAlignment="1">
      <alignment horizontal="center" vertical="center"/>
    </xf>
    <xf numFmtId="4" fontId="2" fillId="8" borderId="2" xfId="4" applyNumberFormat="1" applyFont="1" applyFill="1" applyBorder="1" applyAlignment="1">
      <alignment horizontal="center" vertical="center"/>
    </xf>
    <xf numFmtId="2" fontId="7" fillId="5" borderId="2" xfId="3" applyNumberFormat="1" applyFont="1" applyFill="1" applyBorder="1" applyAlignment="1">
      <alignment horizontal="left" vertical="center" wrapText="1"/>
    </xf>
    <xf numFmtId="2" fontId="7" fillId="5" borderId="4" xfId="3" applyNumberFormat="1" applyFont="1" applyFill="1" applyBorder="1" applyAlignment="1">
      <alignment horizontal="left" vertical="center" wrapText="1"/>
    </xf>
    <xf numFmtId="2" fontId="7" fillId="5" borderId="3" xfId="3" applyNumberFormat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4" fillId="0" borderId="6" xfId="1" applyFont="1" applyBorder="1" applyAlignment="1">
      <alignment horizontal="center" vertical="center" wrapText="1"/>
    </xf>
    <xf numFmtId="14" fontId="4" fillId="0" borderId="0" xfId="1" applyNumberFormat="1" applyFont="1" applyFill="1" applyAlignment="1">
      <alignment horizontal="left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7" borderId="2" xfId="3" applyFont="1" applyFill="1" applyBorder="1" applyAlignment="1">
      <alignment horizontal="left" vertical="center" wrapText="1"/>
    </xf>
    <xf numFmtId="0" fontId="5" fillId="7" borderId="4" xfId="3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49" fontId="20" fillId="3" borderId="0" xfId="39" applyNumberFormat="1" applyFont="1" applyFill="1" applyBorder="1" applyAlignment="1">
      <alignment horizontal="left" vertical="center"/>
    </xf>
    <xf numFmtId="0" fontId="5" fillId="7" borderId="18" xfId="3" applyFont="1" applyFill="1" applyBorder="1" applyAlignment="1">
      <alignment horizontal="left" vertical="center" wrapText="1"/>
    </xf>
  </cellXfs>
  <cellStyles count="165">
    <cellStyle name="Normal 2" xfId="11" xr:uid="{00000000-0005-0000-0000-000000000000}"/>
    <cellStyle name="Денежный 2" xfId="12" xr:uid="{00000000-0005-0000-0000-000001000000}"/>
    <cellStyle name="Денежный 2 2" xfId="13" xr:uid="{00000000-0005-0000-0000-000002000000}"/>
    <cellStyle name="Денежный 2 3" xfId="14" xr:uid="{00000000-0005-0000-0000-000003000000}"/>
    <cellStyle name="Денежный 2 4" xfId="5" xr:uid="{00000000-0005-0000-0000-000004000000}"/>
    <cellStyle name="Денежный 2 4 2" xfId="89" xr:uid="{00000000-0005-0000-0000-000005000000}"/>
    <cellStyle name="Денежный 2 4 3" xfId="15" xr:uid="{00000000-0005-0000-0000-000006000000}"/>
    <cellStyle name="Обычный" xfId="0" builtinId="0"/>
    <cellStyle name="Обычный 2" xfId="1" xr:uid="{00000000-0005-0000-0000-000008000000}"/>
    <cellStyle name="Обычный 2 10" xfId="56" xr:uid="{00000000-0005-0000-0000-000009000000}"/>
    <cellStyle name="Обычный 2 11" xfId="95" xr:uid="{00000000-0005-0000-0000-00000A000000}"/>
    <cellStyle name="Обычный 2 2" xfId="9" xr:uid="{00000000-0005-0000-0000-00000B000000}"/>
    <cellStyle name="Обычный 2 2 2" xfId="3" xr:uid="{00000000-0005-0000-0000-00000C000000}"/>
    <cellStyle name="Обычный 2 2 2 2" xfId="39" xr:uid="{00000000-0005-0000-0000-00000D000000}"/>
    <cellStyle name="Обычный 2 2 2 2 2" xfId="54" xr:uid="{00000000-0005-0000-0000-00000E000000}"/>
    <cellStyle name="Обычный 2 2 2 2 2 2" xfId="83" xr:uid="{00000000-0005-0000-0000-00000F000000}"/>
    <cellStyle name="Обычный 2 2 2 2 2 3" xfId="150" xr:uid="{00000000-0005-0000-0000-000010000000}"/>
    <cellStyle name="Обычный 2 2 2 2 2 4" xfId="122" xr:uid="{00000000-0005-0000-0000-000011000000}"/>
    <cellStyle name="Обычный 2 2 2 2 3" xfId="68" xr:uid="{00000000-0005-0000-0000-000012000000}"/>
    <cellStyle name="Обычный 2 2 2 2 4" xfId="136" xr:uid="{00000000-0005-0000-0000-000013000000}"/>
    <cellStyle name="Обычный 2 2 2 2 5" xfId="107" xr:uid="{00000000-0005-0000-0000-000014000000}"/>
    <cellStyle name="Обычный 2 2 2 3" xfId="53" xr:uid="{00000000-0005-0000-0000-000015000000}"/>
    <cellStyle name="Обычный 2 2 2 3 2" xfId="82" xr:uid="{00000000-0005-0000-0000-000016000000}"/>
    <cellStyle name="Обычный 2 2 2 3 3" xfId="149" xr:uid="{00000000-0005-0000-0000-000017000000}"/>
    <cellStyle name="Обычный 2 2 2 3 4" xfId="121" xr:uid="{00000000-0005-0000-0000-000018000000}"/>
    <cellStyle name="Обычный 2 2 2 4" xfId="88" xr:uid="{00000000-0005-0000-0000-000019000000}"/>
    <cellStyle name="Обычный 2 2 2 5" xfId="57" xr:uid="{00000000-0005-0000-0000-00001A000000}"/>
    <cellStyle name="Обычный 2 2 2 6" xfId="96" xr:uid="{00000000-0005-0000-0000-00001B000000}"/>
    <cellStyle name="Обычный 2 2 3" xfId="94" xr:uid="{00000000-0005-0000-0000-00001C000000}"/>
    <cellStyle name="Обычный 2 2 4" xfId="16" xr:uid="{00000000-0005-0000-0000-00001D000000}"/>
    <cellStyle name="Обычный 2 3" xfId="17" xr:uid="{00000000-0005-0000-0000-00001E000000}"/>
    <cellStyle name="Обычный 2 4" xfId="18" xr:uid="{00000000-0005-0000-0000-00001F000000}"/>
    <cellStyle name="Обычный 2 4 2" xfId="40" xr:uid="{00000000-0005-0000-0000-000020000000}"/>
    <cellStyle name="Обычный 2 4 2 2" xfId="69" xr:uid="{00000000-0005-0000-0000-000021000000}"/>
    <cellStyle name="Обычный 2 4 2 3" xfId="137" xr:uid="{00000000-0005-0000-0000-000022000000}"/>
    <cellStyle name="Обычный 2 4 2 4" xfId="108" xr:uid="{00000000-0005-0000-0000-000023000000}"/>
    <cellStyle name="Обычный 2 4 3" xfId="58" xr:uid="{00000000-0005-0000-0000-000024000000}"/>
    <cellStyle name="Обычный 2 4 4" xfId="126" xr:uid="{00000000-0005-0000-0000-000025000000}"/>
    <cellStyle name="Обычный 2 4 5" xfId="97" xr:uid="{00000000-0005-0000-0000-000026000000}"/>
    <cellStyle name="Обычный 2 5" xfId="19" xr:uid="{00000000-0005-0000-0000-000027000000}"/>
    <cellStyle name="Обычный 2 5 2" xfId="41" xr:uid="{00000000-0005-0000-0000-000028000000}"/>
    <cellStyle name="Обычный 2 5 2 2" xfId="70" xr:uid="{00000000-0005-0000-0000-000029000000}"/>
    <cellStyle name="Обычный 2 5 2 3" xfId="138" xr:uid="{00000000-0005-0000-0000-00002A000000}"/>
    <cellStyle name="Обычный 2 5 2 4" xfId="109" xr:uid="{00000000-0005-0000-0000-00002B000000}"/>
    <cellStyle name="Обычный 2 5 3" xfId="59" xr:uid="{00000000-0005-0000-0000-00002C000000}"/>
    <cellStyle name="Обычный 2 5 4" xfId="127" xr:uid="{00000000-0005-0000-0000-00002D000000}"/>
    <cellStyle name="Обычный 2 5 5" xfId="98" xr:uid="{00000000-0005-0000-0000-00002E000000}"/>
    <cellStyle name="Обычный 2 6" xfId="20" xr:uid="{00000000-0005-0000-0000-00002F000000}"/>
    <cellStyle name="Обычный 2 7" xfId="38" xr:uid="{00000000-0005-0000-0000-000030000000}"/>
    <cellStyle name="Обычный 2 7 2" xfId="51" xr:uid="{00000000-0005-0000-0000-000031000000}"/>
    <cellStyle name="Обычный 2 7 2 2" xfId="80" xr:uid="{00000000-0005-0000-0000-000032000000}"/>
    <cellStyle name="Обычный 2 7 2 3" xfId="148" xr:uid="{00000000-0005-0000-0000-000033000000}"/>
    <cellStyle name="Обычный 2 7 2 4" xfId="119" xr:uid="{00000000-0005-0000-0000-000034000000}"/>
    <cellStyle name="Обычный 2 7 3" xfId="67" xr:uid="{00000000-0005-0000-0000-000035000000}"/>
    <cellStyle name="Обычный 2 7 4" xfId="135" xr:uid="{00000000-0005-0000-0000-000036000000}"/>
    <cellStyle name="Обычный 2 7 5" xfId="106" xr:uid="{00000000-0005-0000-0000-000037000000}"/>
    <cellStyle name="Обычный 2 8" xfId="50" xr:uid="{00000000-0005-0000-0000-000038000000}"/>
    <cellStyle name="Обычный 2 8 2" xfId="79" xr:uid="{00000000-0005-0000-0000-000039000000}"/>
    <cellStyle name="Обычный 2 8 3" xfId="147" xr:uid="{00000000-0005-0000-0000-00003A000000}"/>
    <cellStyle name="Обычный 2 8 4" xfId="118" xr:uid="{00000000-0005-0000-0000-00003B000000}"/>
    <cellStyle name="Обычный 2 9" xfId="86" xr:uid="{00000000-0005-0000-0000-00003C000000}"/>
    <cellStyle name="Обычный 2 9 2" xfId="124" xr:uid="{00000000-0005-0000-0000-00003D000000}"/>
    <cellStyle name="Обычный 3" xfId="8" xr:uid="{00000000-0005-0000-0000-00003E000000}"/>
    <cellStyle name="Обычный 3 2" xfId="22" xr:uid="{00000000-0005-0000-0000-00003F000000}"/>
    <cellStyle name="Обычный 3 3" xfId="91" xr:uid="{00000000-0005-0000-0000-000040000000}"/>
    <cellStyle name="Обычный 3 4" xfId="21" xr:uid="{00000000-0005-0000-0000-000041000000}"/>
    <cellStyle name="Обычный 4" xfId="10" xr:uid="{00000000-0005-0000-0000-000042000000}"/>
    <cellStyle name="Обычный 4 2" xfId="92" xr:uid="{00000000-0005-0000-0000-000043000000}"/>
    <cellStyle name="Обычный 5" xfId="23" xr:uid="{00000000-0005-0000-0000-000044000000}"/>
    <cellStyle name="Обычный 5 2" xfId="24" xr:uid="{00000000-0005-0000-0000-000045000000}"/>
    <cellStyle name="Обычный 5 2 2" xfId="43" xr:uid="{00000000-0005-0000-0000-000046000000}"/>
    <cellStyle name="Обычный 5 2 2 2" xfId="72" xr:uid="{00000000-0005-0000-0000-000047000000}"/>
    <cellStyle name="Обычный 5 2 2 3" xfId="140" xr:uid="{00000000-0005-0000-0000-000048000000}"/>
    <cellStyle name="Обычный 5 2 2 4" xfId="111" xr:uid="{00000000-0005-0000-0000-000049000000}"/>
    <cellStyle name="Обычный 5 2 3" xfId="61" xr:uid="{00000000-0005-0000-0000-00004A000000}"/>
    <cellStyle name="Обычный 5 2 4" xfId="129" xr:uid="{00000000-0005-0000-0000-00004B000000}"/>
    <cellStyle name="Обычный 5 2 5" xfId="100" xr:uid="{00000000-0005-0000-0000-00004C000000}"/>
    <cellStyle name="Обычный 5 3" xfId="25" xr:uid="{00000000-0005-0000-0000-00004D000000}"/>
    <cellStyle name="Обычный 5 3 2" xfId="44" xr:uid="{00000000-0005-0000-0000-00004E000000}"/>
    <cellStyle name="Обычный 5 3 2 2" xfId="73" xr:uid="{00000000-0005-0000-0000-00004F000000}"/>
    <cellStyle name="Обычный 5 3 2 3" xfId="141" xr:uid="{00000000-0005-0000-0000-000050000000}"/>
    <cellStyle name="Обычный 5 3 2 4" xfId="112" xr:uid="{00000000-0005-0000-0000-000051000000}"/>
    <cellStyle name="Обычный 5 3 3" xfId="62" xr:uid="{00000000-0005-0000-0000-000052000000}"/>
    <cellStyle name="Обычный 5 3 4" xfId="130" xr:uid="{00000000-0005-0000-0000-000053000000}"/>
    <cellStyle name="Обычный 5 3 5" xfId="101" xr:uid="{00000000-0005-0000-0000-000054000000}"/>
    <cellStyle name="Обычный 5 4" xfId="42" xr:uid="{00000000-0005-0000-0000-000055000000}"/>
    <cellStyle name="Обычный 5 4 2" xfId="71" xr:uid="{00000000-0005-0000-0000-000056000000}"/>
    <cellStyle name="Обычный 5 4 3" xfId="139" xr:uid="{00000000-0005-0000-0000-000057000000}"/>
    <cellStyle name="Обычный 5 4 4" xfId="110" xr:uid="{00000000-0005-0000-0000-000058000000}"/>
    <cellStyle name="Обычный 5 5" xfId="55" xr:uid="{00000000-0005-0000-0000-000059000000}"/>
    <cellStyle name="Обычный 5 5 2" xfId="84" xr:uid="{00000000-0005-0000-0000-00005A000000}"/>
    <cellStyle name="Обычный 5 5 3" xfId="151" xr:uid="{00000000-0005-0000-0000-00005B000000}"/>
    <cellStyle name="Обычный 5 5 4" xfId="123" xr:uid="{00000000-0005-0000-0000-00005C000000}"/>
    <cellStyle name="Обычный 5 6" xfId="60" xr:uid="{00000000-0005-0000-0000-00005D000000}"/>
    <cellStyle name="Обычный 5 7" xfId="128" xr:uid="{00000000-0005-0000-0000-00005E000000}"/>
    <cellStyle name="Обычный 5 8" xfId="99" xr:uid="{00000000-0005-0000-0000-00005F000000}"/>
    <cellStyle name="Обычный 6" xfId="85" xr:uid="{00000000-0005-0000-0000-000060000000}"/>
    <cellStyle name="Стиль 1" xfId="7" xr:uid="{00000000-0005-0000-0000-000061000000}"/>
    <cellStyle name="Финансовый" xfId="152" builtinId="3"/>
    <cellStyle name="Финансовый 2" xfId="2" xr:uid="{00000000-0005-0000-0000-000063000000}"/>
    <cellStyle name="Финансовый 2 2" xfId="27" xr:uid="{00000000-0005-0000-0000-000064000000}"/>
    <cellStyle name="Финансовый 2 3" xfId="28" xr:uid="{00000000-0005-0000-0000-000065000000}"/>
    <cellStyle name="Финансовый 2 4" xfId="45" xr:uid="{00000000-0005-0000-0000-000066000000}"/>
    <cellStyle name="Финансовый 2 4 2" xfId="74" xr:uid="{00000000-0005-0000-0000-000067000000}"/>
    <cellStyle name="Финансовый 2 4 2 2" xfId="156" xr:uid="{00000000-0005-0000-0000-000068000000}"/>
    <cellStyle name="Финансовый 2 4 3" xfId="142" xr:uid="{00000000-0005-0000-0000-000069000000}"/>
    <cellStyle name="Финансовый 2 4 3 2" xfId="163" xr:uid="{00000000-0005-0000-0000-00006A000000}"/>
    <cellStyle name="Финансовый 2 4 4" xfId="113" xr:uid="{00000000-0005-0000-0000-00006B000000}"/>
    <cellStyle name="Финансовый 2 4 4 2" xfId="160" xr:uid="{00000000-0005-0000-0000-00006C000000}"/>
    <cellStyle name="Финансовый 2 4 5" xfId="155" xr:uid="{00000000-0005-0000-0000-00006D000000}"/>
    <cellStyle name="Финансовый 2 5" xfId="52" xr:uid="{00000000-0005-0000-0000-00006E000000}"/>
    <cellStyle name="Финансовый 2 5 2" xfId="81" xr:uid="{00000000-0005-0000-0000-00006F000000}"/>
    <cellStyle name="Финансовый 2 5 2 2" xfId="125" xr:uid="{00000000-0005-0000-0000-000070000000}"/>
    <cellStyle name="Финансовый 2 5 2 2 2" xfId="162" xr:uid="{00000000-0005-0000-0000-000071000000}"/>
    <cellStyle name="Финансовый 2 5 2 3" xfId="157" xr:uid="{00000000-0005-0000-0000-000072000000}"/>
    <cellStyle name="Финансовый 2 5 3" xfId="120" xr:uid="{00000000-0005-0000-0000-000073000000}"/>
    <cellStyle name="Финансовый 2 5 3 2" xfId="161" xr:uid="{00000000-0005-0000-0000-000074000000}"/>
    <cellStyle name="Финансовый 2 6" xfId="87" xr:uid="{00000000-0005-0000-0000-000075000000}"/>
    <cellStyle name="Финансовый 2 7" xfId="26" xr:uid="{00000000-0005-0000-0000-000076000000}"/>
    <cellStyle name="Финансовый 2 7 2" xfId="154" xr:uid="{00000000-0005-0000-0000-000077000000}"/>
    <cellStyle name="Финансовый 3" xfId="6" xr:uid="{00000000-0005-0000-0000-000078000000}"/>
    <cellStyle name="Финансовый 3 2" xfId="30" xr:uid="{00000000-0005-0000-0000-000079000000}"/>
    <cellStyle name="Финансовый 3 2 2" xfId="93" xr:uid="{00000000-0005-0000-0000-00007A000000}"/>
    <cellStyle name="Финансовый 3 2 2 2" xfId="159" xr:uid="{00000000-0005-0000-0000-00007B000000}"/>
    <cellStyle name="Финансовый 3 3" xfId="31" xr:uid="{00000000-0005-0000-0000-00007C000000}"/>
    <cellStyle name="Финансовый 3 4" xfId="90" xr:uid="{00000000-0005-0000-0000-00007D000000}"/>
    <cellStyle name="Финансовый 3 4 2" xfId="158" xr:uid="{00000000-0005-0000-0000-00007E000000}"/>
    <cellStyle name="Финансовый 3 5" xfId="29" xr:uid="{00000000-0005-0000-0000-00007F000000}"/>
    <cellStyle name="Финансовый 3 6" xfId="153" xr:uid="{00000000-0005-0000-0000-000080000000}"/>
    <cellStyle name="Финансовый 4" xfId="32" xr:uid="{00000000-0005-0000-0000-000081000000}"/>
    <cellStyle name="Финансовый 4 2" xfId="33" xr:uid="{00000000-0005-0000-0000-000082000000}"/>
    <cellStyle name="Финансовый 4 2 2" xfId="47" xr:uid="{00000000-0005-0000-0000-000083000000}"/>
    <cellStyle name="Финансовый 4 2 2 2" xfId="76" xr:uid="{00000000-0005-0000-0000-000084000000}"/>
    <cellStyle name="Финансовый 4 2 2 3" xfId="144" xr:uid="{00000000-0005-0000-0000-000085000000}"/>
    <cellStyle name="Финансовый 4 2 2 4" xfId="115" xr:uid="{00000000-0005-0000-0000-000086000000}"/>
    <cellStyle name="Финансовый 4 2 3" xfId="64" xr:uid="{00000000-0005-0000-0000-000087000000}"/>
    <cellStyle name="Финансовый 4 2 4" xfId="132" xr:uid="{00000000-0005-0000-0000-000088000000}"/>
    <cellStyle name="Финансовый 4 2 5" xfId="103" xr:uid="{00000000-0005-0000-0000-000089000000}"/>
    <cellStyle name="Финансовый 4 3" xfId="34" xr:uid="{00000000-0005-0000-0000-00008A000000}"/>
    <cellStyle name="Финансовый 4 3 2" xfId="48" xr:uid="{00000000-0005-0000-0000-00008B000000}"/>
    <cellStyle name="Финансовый 4 3 2 2" xfId="77" xr:uid="{00000000-0005-0000-0000-00008C000000}"/>
    <cellStyle name="Финансовый 4 3 2 3" xfId="145" xr:uid="{00000000-0005-0000-0000-00008D000000}"/>
    <cellStyle name="Финансовый 4 3 2 4" xfId="116" xr:uid="{00000000-0005-0000-0000-00008E000000}"/>
    <cellStyle name="Финансовый 4 3 3" xfId="65" xr:uid="{00000000-0005-0000-0000-00008F000000}"/>
    <cellStyle name="Финансовый 4 3 4" xfId="133" xr:uid="{00000000-0005-0000-0000-000090000000}"/>
    <cellStyle name="Финансовый 4 3 5" xfId="104" xr:uid="{00000000-0005-0000-0000-000091000000}"/>
    <cellStyle name="Финансовый 4 4" xfId="46" xr:uid="{00000000-0005-0000-0000-000092000000}"/>
    <cellStyle name="Финансовый 4 4 2" xfId="75" xr:uid="{00000000-0005-0000-0000-000093000000}"/>
    <cellStyle name="Финансовый 4 4 3" xfId="143" xr:uid="{00000000-0005-0000-0000-000094000000}"/>
    <cellStyle name="Финансовый 4 4 4" xfId="114" xr:uid="{00000000-0005-0000-0000-000095000000}"/>
    <cellStyle name="Финансовый 4 5" xfId="63" xr:uid="{00000000-0005-0000-0000-000096000000}"/>
    <cellStyle name="Финансовый 4 6" xfId="131" xr:uid="{00000000-0005-0000-0000-000097000000}"/>
    <cellStyle name="Финансовый 4 7" xfId="102" xr:uid="{00000000-0005-0000-0000-000098000000}"/>
    <cellStyle name="Финансовый 5" xfId="4" xr:uid="{00000000-0005-0000-0000-000099000000}"/>
    <cellStyle name="Финансовый 5 2" xfId="35" xr:uid="{00000000-0005-0000-0000-00009A000000}"/>
    <cellStyle name="Финансовый 6" xfId="36" xr:uid="{00000000-0005-0000-0000-00009B000000}"/>
    <cellStyle name="Финансовый 7" xfId="37" xr:uid="{00000000-0005-0000-0000-00009C000000}"/>
    <cellStyle name="Финансовый 7 2" xfId="49" xr:uid="{00000000-0005-0000-0000-00009D000000}"/>
    <cellStyle name="Финансовый 7 2 2" xfId="78" xr:uid="{00000000-0005-0000-0000-00009E000000}"/>
    <cellStyle name="Финансовый 7 2 3" xfId="146" xr:uid="{00000000-0005-0000-0000-00009F000000}"/>
    <cellStyle name="Финансовый 7 2 4" xfId="117" xr:uid="{00000000-0005-0000-0000-0000A0000000}"/>
    <cellStyle name="Финансовый 7 3" xfId="66" xr:uid="{00000000-0005-0000-0000-0000A1000000}"/>
    <cellStyle name="Финансовый 7 4" xfId="134" xr:uid="{00000000-0005-0000-0000-0000A2000000}"/>
    <cellStyle name="Финансовый 7 5" xfId="105" xr:uid="{00000000-0005-0000-0000-0000A3000000}"/>
    <cellStyle name="Финансовый 8" xfId="164" xr:uid="{00000000-0005-0000-0000-0000A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74"/>
  <sheetViews>
    <sheetView tabSelected="1" topLeftCell="A402" zoomScale="85" zoomScaleNormal="85" workbookViewId="0">
      <selection activeCell="K11" sqref="K11:K13"/>
    </sheetView>
  </sheetViews>
  <sheetFormatPr defaultColWidth="9.140625" defaultRowHeight="15" x14ac:dyDescent="0.25"/>
  <cols>
    <col min="1" max="1" width="8" style="10" customWidth="1"/>
    <col min="2" max="2" width="14.85546875" style="22" customWidth="1"/>
    <col min="3" max="3" width="63.140625" style="22" customWidth="1"/>
    <col min="4" max="4" width="11.85546875" style="10" customWidth="1"/>
    <col min="5" max="5" width="9.140625" style="10"/>
    <col min="6" max="6" width="15.7109375" style="10" customWidth="1"/>
    <col min="7" max="7" width="13" style="10" customWidth="1"/>
    <col min="8" max="8" width="20.7109375" style="10" customWidth="1"/>
    <col min="9" max="9" width="22" style="10" customWidth="1"/>
    <col min="10" max="16384" width="9.140625" style="10"/>
  </cols>
  <sheetData>
    <row r="2" spans="1:13" x14ac:dyDescent="0.25">
      <c r="A2" s="120" t="s">
        <v>71</v>
      </c>
      <c r="B2" s="121"/>
      <c r="C2" s="121"/>
      <c r="D2" s="121"/>
      <c r="E2" s="121"/>
      <c r="F2" s="121"/>
      <c r="G2" s="121"/>
      <c r="H2" s="121"/>
      <c r="I2" s="121"/>
    </row>
    <row r="3" spans="1:13" ht="15" customHeight="1" x14ac:dyDescent="0.25">
      <c r="A3" s="122" t="s">
        <v>120</v>
      </c>
      <c r="B3" s="122"/>
      <c r="C3" s="122"/>
      <c r="D3" s="122"/>
      <c r="E3" s="122"/>
      <c r="F3" s="122"/>
      <c r="G3" s="122"/>
      <c r="H3" s="122"/>
      <c r="I3" s="122"/>
    </row>
    <row r="4" spans="1:13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13" x14ac:dyDescent="0.25">
      <c r="A5" s="35"/>
      <c r="B5" s="36" t="s">
        <v>19</v>
      </c>
      <c r="C5" s="37" t="s">
        <v>72</v>
      </c>
      <c r="D5" s="38"/>
      <c r="E5" s="38"/>
      <c r="F5" s="38"/>
      <c r="G5" s="38"/>
      <c r="H5" s="35"/>
      <c r="I5" s="35"/>
    </row>
    <row r="6" spans="1:13" x14ac:dyDescent="0.25">
      <c r="A6" s="35"/>
      <c r="B6" s="35"/>
      <c r="C6" s="35"/>
      <c r="D6" s="35"/>
      <c r="E6" s="35"/>
      <c r="F6" s="36" t="s">
        <v>20</v>
      </c>
      <c r="G6" s="39"/>
      <c r="H6" s="60"/>
      <c r="K6" s="39" t="s">
        <v>21</v>
      </c>
      <c r="L6" s="39"/>
      <c r="M6" s="60"/>
    </row>
    <row r="7" spans="1:13" x14ac:dyDescent="0.25">
      <c r="A7" s="35"/>
      <c r="B7" s="35"/>
      <c r="C7" s="35"/>
      <c r="D7" s="35"/>
      <c r="E7" s="35"/>
      <c r="F7" s="40" t="s">
        <v>22</v>
      </c>
      <c r="G7" s="41"/>
      <c r="K7" s="41">
        <v>0</v>
      </c>
      <c r="L7" s="41"/>
    </row>
    <row r="8" spans="1:13" x14ac:dyDescent="0.25">
      <c r="A8" s="35"/>
      <c r="B8" s="35"/>
      <c r="C8" s="35"/>
      <c r="D8" s="35"/>
      <c r="E8" s="35"/>
      <c r="F8" s="40" t="s">
        <v>23</v>
      </c>
      <c r="G8" s="42"/>
      <c r="K8" s="42"/>
      <c r="L8" s="42"/>
    </row>
    <row r="9" spans="1:13" x14ac:dyDescent="0.25">
      <c r="A9" s="35"/>
      <c r="B9" s="35"/>
      <c r="C9" s="35"/>
      <c r="D9" s="35"/>
      <c r="E9" s="35"/>
      <c r="F9" s="43" t="s">
        <v>24</v>
      </c>
      <c r="G9" s="44"/>
      <c r="K9" s="44"/>
      <c r="L9" s="44"/>
    </row>
    <row r="10" spans="1:13" ht="25.5" customHeight="1" x14ac:dyDescent="0.25">
      <c r="A10" s="35"/>
      <c r="B10" s="35"/>
      <c r="C10" s="35"/>
      <c r="D10" s="35"/>
      <c r="E10" s="35"/>
      <c r="F10" s="43" t="s">
        <v>25</v>
      </c>
      <c r="G10" s="123"/>
      <c r="H10" s="123"/>
      <c r="K10" s="123"/>
      <c r="L10" s="123"/>
      <c r="M10" s="123"/>
    </row>
    <row r="11" spans="1:13" x14ac:dyDescent="0.25">
      <c r="A11" s="35"/>
      <c r="B11" s="35"/>
      <c r="C11" s="35"/>
      <c r="D11" s="35"/>
      <c r="E11" s="45"/>
      <c r="F11" s="43" t="s">
        <v>26</v>
      </c>
      <c r="G11" s="46" t="s">
        <v>48</v>
      </c>
      <c r="K11" s="46"/>
      <c r="L11" s="46"/>
    </row>
    <row r="12" spans="1:13" x14ac:dyDescent="0.25">
      <c r="A12" s="35"/>
      <c r="B12" s="35"/>
      <c r="C12" s="35"/>
      <c r="D12" s="35"/>
      <c r="E12" s="45"/>
      <c r="F12" s="43" t="s">
        <v>27</v>
      </c>
      <c r="G12" s="46" t="s">
        <v>119</v>
      </c>
      <c r="K12" s="46"/>
      <c r="L12" s="46"/>
    </row>
    <row r="13" spans="1:13" x14ac:dyDescent="0.25">
      <c r="A13" s="35"/>
      <c r="B13" s="35"/>
      <c r="C13" s="35"/>
      <c r="D13" s="35"/>
      <c r="E13" s="45"/>
      <c r="F13" s="47" t="s">
        <v>28</v>
      </c>
      <c r="G13" s="48"/>
      <c r="K13" s="48"/>
      <c r="L13" s="48"/>
    </row>
    <row r="14" spans="1:13" x14ac:dyDescent="0.25">
      <c r="A14" s="35"/>
      <c r="B14" s="35"/>
      <c r="C14" s="35"/>
      <c r="D14" s="35"/>
      <c r="E14" s="45"/>
      <c r="F14" s="49"/>
      <c r="G14" s="49"/>
      <c r="H14" s="48"/>
      <c r="I14" s="35"/>
    </row>
    <row r="15" spans="1:13" ht="25.5" x14ac:dyDescent="0.25">
      <c r="A15" s="1" t="s">
        <v>0</v>
      </c>
      <c r="B15" s="124" t="s">
        <v>1</v>
      </c>
      <c r="C15" s="125"/>
      <c r="D15" s="2" t="s">
        <v>2</v>
      </c>
      <c r="E15" s="2" t="s">
        <v>3</v>
      </c>
      <c r="F15" s="2" t="s">
        <v>14</v>
      </c>
      <c r="G15" s="2" t="s">
        <v>107</v>
      </c>
      <c r="H15" s="2" t="s">
        <v>4</v>
      </c>
      <c r="I15" s="3" t="s">
        <v>5</v>
      </c>
    </row>
    <row r="16" spans="1:13" x14ac:dyDescent="0.25">
      <c r="A16" s="4"/>
      <c r="B16" s="7" t="s">
        <v>100</v>
      </c>
      <c r="C16" s="5"/>
      <c r="D16" s="6"/>
      <c r="E16" s="7"/>
      <c r="F16" s="8"/>
      <c r="G16" s="8"/>
      <c r="H16" s="8"/>
      <c r="I16" s="8">
        <f>I418</f>
        <v>3032610.4800000004</v>
      </c>
    </row>
    <row r="17" spans="1:9" x14ac:dyDescent="0.25">
      <c r="A17" s="11"/>
      <c r="B17" s="12" t="s">
        <v>6</v>
      </c>
      <c r="C17" s="23"/>
      <c r="D17" s="13"/>
      <c r="E17" s="14"/>
      <c r="F17" s="15"/>
      <c r="G17" s="15"/>
      <c r="H17" s="14"/>
      <c r="I17" s="16">
        <f>I420</f>
        <v>1112115.2</v>
      </c>
    </row>
    <row r="18" spans="1:9" x14ac:dyDescent="0.25">
      <c r="A18" s="11"/>
      <c r="B18" s="12" t="s">
        <v>7</v>
      </c>
      <c r="C18" s="23"/>
      <c r="D18" s="13"/>
      <c r="E18" s="14"/>
      <c r="F18" s="15"/>
      <c r="G18" s="15"/>
      <c r="H18" s="14"/>
      <c r="I18" s="16">
        <f>I421</f>
        <v>1920495.2800000005</v>
      </c>
    </row>
    <row r="19" spans="1:9" ht="24.75" customHeight="1" x14ac:dyDescent="0.25">
      <c r="A19" s="77" t="s">
        <v>121</v>
      </c>
      <c r="B19" s="78"/>
      <c r="C19" s="78"/>
      <c r="D19" s="78"/>
      <c r="E19" s="79"/>
      <c r="F19" s="79"/>
      <c r="G19" s="79"/>
      <c r="H19" s="80"/>
      <c r="I19" s="9"/>
    </row>
    <row r="20" spans="1:9" ht="30" customHeight="1" x14ac:dyDescent="0.25">
      <c r="A20" s="126" t="s">
        <v>51</v>
      </c>
      <c r="B20" s="127"/>
      <c r="C20" s="127"/>
      <c r="D20" s="127"/>
      <c r="E20" s="51"/>
      <c r="F20" s="52">
        <f>SUM(G20:G20)</f>
        <v>291.89999999999998</v>
      </c>
      <c r="G20" s="52">
        <v>291.89999999999998</v>
      </c>
      <c r="H20" s="53">
        <f>I20/F20</f>
        <v>1424.7899965741694</v>
      </c>
      <c r="I20" s="54">
        <f>I21</f>
        <v>415896.2</v>
      </c>
    </row>
    <row r="21" spans="1:9" ht="40.5" customHeight="1" x14ac:dyDescent="0.25">
      <c r="A21" s="25" t="s">
        <v>36</v>
      </c>
      <c r="B21" s="117" t="s">
        <v>73</v>
      </c>
      <c r="C21" s="118"/>
      <c r="D21" s="119"/>
      <c r="E21" s="17" t="s">
        <v>12</v>
      </c>
      <c r="F21" s="18">
        <f>SUM(G21:G21)</f>
        <v>291.89999999999998</v>
      </c>
      <c r="G21" s="50">
        <f>G20</f>
        <v>291.89999999999998</v>
      </c>
      <c r="H21" s="18">
        <f>ROUND((I23+I22)/F21,2)</f>
        <v>1424.79</v>
      </c>
      <c r="I21" s="59">
        <f>ROUND(F21*H21,2)</f>
        <v>415896.2</v>
      </c>
    </row>
    <row r="22" spans="1:9" x14ac:dyDescent="0.25">
      <c r="A22" s="26"/>
      <c r="B22" s="12" t="s">
        <v>8</v>
      </c>
      <c r="C22" s="23"/>
      <c r="D22" s="13"/>
      <c r="E22" s="14" t="str">
        <f>E21</f>
        <v>м2</v>
      </c>
      <c r="F22" s="15">
        <f>F21</f>
        <v>291.89999999999998</v>
      </c>
      <c r="G22" s="15"/>
      <c r="H22" s="15">
        <v>550</v>
      </c>
      <c r="I22" s="16">
        <f>ROUND(H22*F22,2)</f>
        <v>160545</v>
      </c>
    </row>
    <row r="23" spans="1:9" x14ac:dyDescent="0.25">
      <c r="A23" s="26"/>
      <c r="B23" s="12" t="s">
        <v>9</v>
      </c>
      <c r="C23" s="23"/>
      <c r="D23" s="13"/>
      <c r="E23" s="14"/>
      <c r="F23" s="15"/>
      <c r="G23" s="105"/>
      <c r="H23" s="70"/>
      <c r="I23" s="16">
        <f>SUM(I24:I32)</f>
        <v>255352.03</v>
      </c>
    </row>
    <row r="24" spans="1:9" x14ac:dyDescent="0.25">
      <c r="A24" s="26"/>
      <c r="B24" s="12"/>
      <c r="C24" s="23" t="s">
        <v>117</v>
      </c>
      <c r="D24" s="13">
        <f>1.539/3</f>
        <v>0.51300000000000001</v>
      </c>
      <c r="E24" s="14" t="s">
        <v>40</v>
      </c>
      <c r="F24" s="15">
        <f>F21*D24</f>
        <v>149.74469999999999</v>
      </c>
      <c r="G24" s="81"/>
      <c r="H24" s="71">
        <f>60.2*3</f>
        <v>180.60000000000002</v>
      </c>
      <c r="I24" s="69">
        <f t="shared" ref="I24:I32" si="0">ROUND(H24*F24,2)</f>
        <v>27043.89</v>
      </c>
    </row>
    <row r="25" spans="1:9" x14ac:dyDescent="0.25">
      <c r="A25" s="26"/>
      <c r="B25" s="12"/>
      <c r="C25" s="23" t="s">
        <v>118</v>
      </c>
      <c r="D25" s="13">
        <f>2.971/2.67</f>
        <v>1.1127340823970038</v>
      </c>
      <c r="E25" s="14" t="s">
        <v>40</v>
      </c>
      <c r="F25" s="15">
        <f>F21*D25</f>
        <v>324.8070786516854</v>
      </c>
      <c r="G25" s="81"/>
      <c r="H25" s="71">
        <f>76.7*2.67</f>
        <v>204.78900000000002</v>
      </c>
      <c r="I25" s="69">
        <f t="shared" si="0"/>
        <v>66516.92</v>
      </c>
    </row>
    <row r="26" spans="1:9" x14ac:dyDescent="0.25">
      <c r="A26" s="26"/>
      <c r="B26" s="12"/>
      <c r="C26" s="23" t="s">
        <v>38</v>
      </c>
      <c r="D26" s="13">
        <v>1.6</v>
      </c>
      <c r="E26" s="14" t="s">
        <v>40</v>
      </c>
      <c r="F26" s="15">
        <f>F21*D26</f>
        <v>467.03999999999996</v>
      </c>
      <c r="G26" s="81"/>
      <c r="H26" s="71">
        <v>0.82</v>
      </c>
      <c r="I26" s="69">
        <f t="shared" si="0"/>
        <v>382.97</v>
      </c>
    </row>
    <row r="27" spans="1:9" x14ac:dyDescent="0.25">
      <c r="A27" s="26"/>
      <c r="B27" s="12"/>
      <c r="C27" s="23" t="s">
        <v>39</v>
      </c>
      <c r="D27" s="13">
        <f>0.871*0.05*0.04</f>
        <v>1.7420000000000003E-3</v>
      </c>
      <c r="E27" s="14" t="s">
        <v>92</v>
      </c>
      <c r="F27" s="15">
        <f>F21*D27</f>
        <v>0.50848979999999999</v>
      </c>
      <c r="G27" s="81"/>
      <c r="H27" s="71">
        <f>35.33/0.05/0.04</f>
        <v>17664.999999999996</v>
      </c>
      <c r="I27" s="69">
        <f t="shared" si="0"/>
        <v>8982.4699999999993</v>
      </c>
    </row>
    <row r="28" spans="1:9" x14ac:dyDescent="0.25">
      <c r="A28" s="26"/>
      <c r="B28" s="32"/>
      <c r="C28" s="33" t="s">
        <v>68</v>
      </c>
      <c r="D28" s="13">
        <f>1.2/30</f>
        <v>0.04</v>
      </c>
      <c r="E28" s="14" t="s">
        <v>106</v>
      </c>
      <c r="F28" s="15">
        <f>F21*D28</f>
        <v>11.676</v>
      </c>
      <c r="G28" s="81"/>
      <c r="H28" s="71">
        <f>8.13*30</f>
        <v>243.90000000000003</v>
      </c>
      <c r="I28" s="69">
        <f t="shared" si="0"/>
        <v>2847.78</v>
      </c>
    </row>
    <row r="29" spans="1:9" x14ac:dyDescent="0.25">
      <c r="A29" s="26"/>
      <c r="B29" s="12"/>
      <c r="C29" s="23" t="s">
        <v>41</v>
      </c>
      <c r="D29" s="13">
        <v>4.8</v>
      </c>
      <c r="E29" s="14" t="s">
        <v>12</v>
      </c>
      <c r="F29" s="15">
        <f>F21*D29</f>
        <v>1401.12</v>
      </c>
      <c r="G29" s="81"/>
      <c r="H29" s="71">
        <v>84.8</v>
      </c>
      <c r="I29" s="69">
        <f t="shared" si="0"/>
        <v>118814.98</v>
      </c>
    </row>
    <row r="30" spans="1:9" x14ac:dyDescent="0.25">
      <c r="A30" s="26"/>
      <c r="B30" s="12"/>
      <c r="C30" s="23" t="s">
        <v>49</v>
      </c>
      <c r="D30" s="13">
        <f>1.03*0.075</f>
        <v>7.7249999999999999E-2</v>
      </c>
      <c r="E30" s="14" t="s">
        <v>92</v>
      </c>
      <c r="F30" s="15">
        <f>F21*D30</f>
        <v>22.549274999999998</v>
      </c>
      <c r="G30" s="81"/>
      <c r="H30" s="71">
        <f>86.63/0.075</f>
        <v>1155.0666666666666</v>
      </c>
      <c r="I30" s="69">
        <f t="shared" si="0"/>
        <v>26045.919999999998</v>
      </c>
    </row>
    <row r="31" spans="1:9" x14ac:dyDescent="0.25">
      <c r="A31" s="26"/>
      <c r="B31" s="12"/>
      <c r="C31" s="23" t="s">
        <v>42</v>
      </c>
      <c r="D31" s="13">
        <v>14</v>
      </c>
      <c r="E31" s="14" t="s">
        <v>40</v>
      </c>
      <c r="F31" s="15">
        <f>F21*D31</f>
        <v>4086.5999999999995</v>
      </c>
      <c r="G31" s="81"/>
      <c r="H31" s="71">
        <v>0.34</v>
      </c>
      <c r="I31" s="69">
        <f t="shared" si="0"/>
        <v>1389.44</v>
      </c>
    </row>
    <row r="32" spans="1:9" x14ac:dyDescent="0.25">
      <c r="A32" s="26"/>
      <c r="B32" s="32"/>
      <c r="C32" s="33" t="s">
        <v>43</v>
      </c>
      <c r="D32" s="13">
        <v>30</v>
      </c>
      <c r="E32" s="14" t="s">
        <v>40</v>
      </c>
      <c r="F32" s="15">
        <f>F21*D32</f>
        <v>8757</v>
      </c>
      <c r="G32" s="81"/>
      <c r="H32" s="71">
        <v>0.38</v>
      </c>
      <c r="I32" s="69">
        <f t="shared" si="0"/>
        <v>3327.66</v>
      </c>
    </row>
    <row r="33" spans="1:9" ht="33.75" customHeight="1" x14ac:dyDescent="0.25">
      <c r="A33" s="126" t="s">
        <v>52</v>
      </c>
      <c r="B33" s="127"/>
      <c r="C33" s="127"/>
      <c r="D33" s="127"/>
      <c r="E33" s="51"/>
      <c r="F33" s="52">
        <f>SUM(G33:G33)</f>
        <v>179.2</v>
      </c>
      <c r="G33" s="106">
        <v>179.2</v>
      </c>
      <c r="H33" s="72">
        <f>I33/F33</f>
        <v>1497.8199776785716</v>
      </c>
      <c r="I33" s="54">
        <f>I34</f>
        <v>268409.34000000003</v>
      </c>
    </row>
    <row r="34" spans="1:9" ht="28.5" customHeight="1" x14ac:dyDescent="0.25">
      <c r="A34" s="25" t="s">
        <v>29</v>
      </c>
      <c r="B34" s="117" t="s">
        <v>73</v>
      </c>
      <c r="C34" s="118"/>
      <c r="D34" s="119"/>
      <c r="E34" s="17" t="s">
        <v>12</v>
      </c>
      <c r="F34" s="18">
        <f>SUM(G34:G34)</f>
        <v>179.2</v>
      </c>
      <c r="G34" s="50">
        <f>G33</f>
        <v>179.2</v>
      </c>
      <c r="H34" s="18">
        <f>ROUND((I36+I35)/F34,2)</f>
        <v>1497.82</v>
      </c>
      <c r="I34" s="59">
        <f>ROUND(F34*H34,2)</f>
        <v>268409.34000000003</v>
      </c>
    </row>
    <row r="35" spans="1:9" x14ac:dyDescent="0.25">
      <c r="A35" s="26"/>
      <c r="B35" s="12" t="s">
        <v>8</v>
      </c>
      <c r="C35" s="23"/>
      <c r="D35" s="13"/>
      <c r="E35" s="14" t="str">
        <f>E34</f>
        <v>м2</v>
      </c>
      <c r="F35" s="15">
        <f>F34</f>
        <v>179.2</v>
      </c>
      <c r="G35" s="15"/>
      <c r="H35" s="15">
        <v>550</v>
      </c>
      <c r="I35" s="16">
        <f>ROUND(H35*F35,2)</f>
        <v>98560</v>
      </c>
    </row>
    <row r="36" spans="1:9" x14ac:dyDescent="0.25">
      <c r="A36" s="26"/>
      <c r="B36" s="12" t="s">
        <v>9</v>
      </c>
      <c r="C36" s="23"/>
      <c r="D36" s="13"/>
      <c r="E36" s="14"/>
      <c r="F36" s="15"/>
      <c r="G36" s="15"/>
      <c r="H36" s="34"/>
      <c r="I36" s="16">
        <f>SUM(I37:I46)</f>
        <v>169849.54</v>
      </c>
    </row>
    <row r="37" spans="1:9" x14ac:dyDescent="0.25">
      <c r="A37" s="26"/>
      <c r="B37" s="12"/>
      <c r="C37" s="23" t="s">
        <v>117</v>
      </c>
      <c r="D37" s="13">
        <f>1.539/3</f>
        <v>0.51300000000000001</v>
      </c>
      <c r="E37" s="14" t="s">
        <v>40</v>
      </c>
      <c r="F37" s="15">
        <f>F34*D37</f>
        <v>91.929599999999994</v>
      </c>
      <c r="G37" s="81"/>
      <c r="H37" s="71">
        <f>60.2*3</f>
        <v>180.60000000000002</v>
      </c>
      <c r="I37" s="16">
        <f t="shared" ref="I37:I46" si="1">ROUND(H37*F37,2)</f>
        <v>16602.490000000002</v>
      </c>
    </row>
    <row r="38" spans="1:9" x14ac:dyDescent="0.25">
      <c r="A38" s="26"/>
      <c r="B38" s="12"/>
      <c r="C38" s="23" t="s">
        <v>118</v>
      </c>
      <c r="D38" s="13">
        <f>2.971/2.67</f>
        <v>1.1127340823970038</v>
      </c>
      <c r="E38" s="14" t="s">
        <v>40</v>
      </c>
      <c r="F38" s="15">
        <f>F34*D38</f>
        <v>199.40194756554305</v>
      </c>
      <c r="G38" s="81"/>
      <c r="H38" s="71">
        <f>76.7*2.67</f>
        <v>204.78900000000002</v>
      </c>
      <c r="I38" s="16">
        <f t="shared" si="1"/>
        <v>40835.33</v>
      </c>
    </row>
    <row r="39" spans="1:9" x14ac:dyDescent="0.25">
      <c r="A39" s="26"/>
      <c r="B39" s="12"/>
      <c r="C39" s="23" t="s">
        <v>38</v>
      </c>
      <c r="D39" s="13">
        <v>1.6</v>
      </c>
      <c r="E39" s="14" t="s">
        <v>40</v>
      </c>
      <c r="F39" s="15">
        <f>F34*D39</f>
        <v>286.71999999999997</v>
      </c>
      <c r="G39" s="81"/>
      <c r="H39" s="71">
        <v>0.82</v>
      </c>
      <c r="I39" s="16">
        <f t="shared" si="1"/>
        <v>235.11</v>
      </c>
    </row>
    <row r="40" spans="1:9" x14ac:dyDescent="0.25">
      <c r="A40" s="26"/>
      <c r="B40" s="12"/>
      <c r="C40" s="23" t="s">
        <v>39</v>
      </c>
      <c r="D40" s="86">
        <f>1.002*0.05*0.04</f>
        <v>2.0040000000000001E-3</v>
      </c>
      <c r="E40" s="14" t="s">
        <v>92</v>
      </c>
      <c r="F40" s="15">
        <f>F34*D40</f>
        <v>0.35911680000000001</v>
      </c>
      <c r="G40" s="81"/>
      <c r="H40" s="71">
        <f>35.33/0.05/0.04</f>
        <v>17664.999999999996</v>
      </c>
      <c r="I40" s="16">
        <f t="shared" si="1"/>
        <v>6343.8</v>
      </c>
    </row>
    <row r="41" spans="1:9" x14ac:dyDescent="0.25">
      <c r="A41" s="26"/>
      <c r="B41" s="32"/>
      <c r="C41" s="33" t="s">
        <v>68</v>
      </c>
      <c r="D41" s="13">
        <f>1.2/30</f>
        <v>0.04</v>
      </c>
      <c r="E41" s="14" t="s">
        <v>106</v>
      </c>
      <c r="F41" s="15">
        <f>F34*D41</f>
        <v>7.1679999999999993</v>
      </c>
      <c r="G41" s="81"/>
      <c r="H41" s="71">
        <f>8.13*30</f>
        <v>243.90000000000003</v>
      </c>
      <c r="I41" s="16">
        <f t="shared" si="1"/>
        <v>1748.28</v>
      </c>
    </row>
    <row r="42" spans="1:9" x14ac:dyDescent="0.25">
      <c r="A42" s="26"/>
      <c r="B42" s="12"/>
      <c r="C42" s="23" t="s">
        <v>41</v>
      </c>
      <c r="D42" s="13">
        <v>2.4</v>
      </c>
      <c r="E42" s="14" t="s">
        <v>12</v>
      </c>
      <c r="F42" s="15">
        <f>F34*D42</f>
        <v>430.08</v>
      </c>
      <c r="G42" s="81"/>
      <c r="H42" s="71">
        <v>84.8</v>
      </c>
      <c r="I42" s="16">
        <f t="shared" si="1"/>
        <v>36470.78</v>
      </c>
    </row>
    <row r="43" spans="1:9" x14ac:dyDescent="0.25">
      <c r="A43" s="26"/>
      <c r="B43" s="12"/>
      <c r="C43" s="23" t="s">
        <v>44</v>
      </c>
      <c r="D43" s="13">
        <v>2.4</v>
      </c>
      <c r="E43" s="14" t="s">
        <v>12</v>
      </c>
      <c r="F43" s="15">
        <f>F34*D43</f>
        <v>430.08</v>
      </c>
      <c r="G43" s="15"/>
      <c r="H43" s="34">
        <v>113.3</v>
      </c>
      <c r="I43" s="16">
        <f t="shared" si="1"/>
        <v>48728.06</v>
      </c>
    </row>
    <row r="44" spans="1:9" x14ac:dyDescent="0.25">
      <c r="A44" s="26"/>
      <c r="B44" s="12"/>
      <c r="C44" s="23" t="s">
        <v>49</v>
      </c>
      <c r="D44" s="13">
        <f>1.03*0.075</f>
        <v>7.7249999999999999E-2</v>
      </c>
      <c r="E44" s="14" t="s">
        <v>92</v>
      </c>
      <c r="F44" s="15">
        <f>F34*D44</f>
        <v>13.8432</v>
      </c>
      <c r="G44" s="81"/>
      <c r="H44" s="71">
        <f>86.63/0.075</f>
        <v>1155.0666666666666</v>
      </c>
      <c r="I44" s="16">
        <f t="shared" si="1"/>
        <v>15989.82</v>
      </c>
    </row>
    <row r="45" spans="1:9" x14ac:dyDescent="0.25">
      <c r="A45" s="26"/>
      <c r="B45" s="12"/>
      <c r="C45" s="23" t="s">
        <v>42</v>
      </c>
      <c r="D45" s="13">
        <v>14</v>
      </c>
      <c r="E45" s="14" t="s">
        <v>40</v>
      </c>
      <c r="F45" s="15">
        <f>F34*D45</f>
        <v>2508.7999999999997</v>
      </c>
      <c r="G45" s="81"/>
      <c r="H45" s="71">
        <v>0.34</v>
      </c>
      <c r="I45" s="16">
        <f t="shared" si="1"/>
        <v>852.99</v>
      </c>
    </row>
    <row r="46" spans="1:9" x14ac:dyDescent="0.25">
      <c r="A46" s="26"/>
      <c r="B46" s="32"/>
      <c r="C46" s="33" t="s">
        <v>43</v>
      </c>
      <c r="D46" s="13">
        <v>30</v>
      </c>
      <c r="E46" s="14" t="s">
        <v>40</v>
      </c>
      <c r="F46" s="15">
        <f>F34*D46</f>
        <v>5376</v>
      </c>
      <c r="G46" s="81"/>
      <c r="H46" s="71">
        <v>0.38</v>
      </c>
      <c r="I46" s="16">
        <f t="shared" si="1"/>
        <v>2042.88</v>
      </c>
    </row>
    <row r="47" spans="1:9" ht="29.25" customHeight="1" x14ac:dyDescent="0.25">
      <c r="A47" s="126" t="s">
        <v>53</v>
      </c>
      <c r="B47" s="127"/>
      <c r="C47" s="127"/>
      <c r="D47" s="127"/>
      <c r="E47" s="51"/>
      <c r="F47" s="52">
        <f>SUM(G47:G47)</f>
        <v>123.7</v>
      </c>
      <c r="G47" s="52">
        <v>123.7</v>
      </c>
      <c r="H47" s="53">
        <f>I47/F47</f>
        <v>1535.1899757477768</v>
      </c>
      <c r="I47" s="54">
        <f>I48</f>
        <v>189903</v>
      </c>
    </row>
    <row r="48" spans="1:9" ht="31.5" customHeight="1" x14ac:dyDescent="0.25">
      <c r="A48" s="25" t="s">
        <v>30</v>
      </c>
      <c r="B48" s="117" t="s">
        <v>73</v>
      </c>
      <c r="C48" s="118"/>
      <c r="D48" s="119"/>
      <c r="E48" s="17" t="s">
        <v>12</v>
      </c>
      <c r="F48" s="18">
        <f>SUM(G48:G48)</f>
        <v>123.7</v>
      </c>
      <c r="G48" s="50">
        <f>G47</f>
        <v>123.7</v>
      </c>
      <c r="H48" s="18">
        <f>ROUND((I50+I49)/F48,2)</f>
        <v>1535.19</v>
      </c>
      <c r="I48" s="59">
        <f>ROUND(F48*H48,2)</f>
        <v>189903</v>
      </c>
    </row>
    <row r="49" spans="1:9" x14ac:dyDescent="0.25">
      <c r="A49" s="26"/>
      <c r="B49" s="12" t="s">
        <v>8</v>
      </c>
      <c r="C49" s="23"/>
      <c r="D49" s="13"/>
      <c r="E49" s="14" t="str">
        <f>E48</f>
        <v>м2</v>
      </c>
      <c r="F49" s="15">
        <f>F48</f>
        <v>123.7</v>
      </c>
      <c r="G49" s="15"/>
      <c r="H49" s="15">
        <v>550</v>
      </c>
      <c r="I49" s="16">
        <f>ROUND(H49*F49,2)</f>
        <v>68035</v>
      </c>
    </row>
    <row r="50" spans="1:9" x14ac:dyDescent="0.25">
      <c r="A50" s="26"/>
      <c r="B50" s="12" t="s">
        <v>9</v>
      </c>
      <c r="C50" s="23"/>
      <c r="D50" s="13"/>
      <c r="E50" s="14"/>
      <c r="F50" s="15"/>
      <c r="G50" s="105"/>
      <c r="H50" s="70"/>
      <c r="I50" s="16">
        <f>SUM(I51:I59)</f>
        <v>121868.34</v>
      </c>
    </row>
    <row r="51" spans="1:9" x14ac:dyDescent="0.25">
      <c r="A51" s="26"/>
      <c r="B51" s="12"/>
      <c r="C51" s="23" t="s">
        <v>117</v>
      </c>
      <c r="D51" s="13">
        <f>1.539/3</f>
        <v>0.51300000000000001</v>
      </c>
      <c r="E51" s="14" t="s">
        <v>40</v>
      </c>
      <c r="F51" s="15">
        <f>F48*D51</f>
        <v>63.458100000000002</v>
      </c>
      <c r="G51" s="81"/>
      <c r="H51" s="71">
        <f>60.2*3</f>
        <v>180.60000000000002</v>
      </c>
      <c r="I51" s="69">
        <f t="shared" ref="I51:I59" si="2">ROUND(H51*F51,2)</f>
        <v>11460.53</v>
      </c>
    </row>
    <row r="52" spans="1:9" x14ac:dyDescent="0.25">
      <c r="A52" s="26"/>
      <c r="B52" s="12"/>
      <c r="C52" s="23" t="s">
        <v>118</v>
      </c>
      <c r="D52" s="13">
        <f>2.971/2.67</f>
        <v>1.1127340823970038</v>
      </c>
      <c r="E52" s="14" t="s">
        <v>40</v>
      </c>
      <c r="F52" s="15">
        <f>F48*D52</f>
        <v>137.64520599250937</v>
      </c>
      <c r="G52" s="81"/>
      <c r="H52" s="71">
        <f>76.7*2.67</f>
        <v>204.78900000000002</v>
      </c>
      <c r="I52" s="69">
        <f t="shared" si="2"/>
        <v>28188.22</v>
      </c>
    </row>
    <row r="53" spans="1:9" x14ac:dyDescent="0.25">
      <c r="A53" s="26"/>
      <c r="B53" s="12"/>
      <c r="C53" s="23" t="s">
        <v>38</v>
      </c>
      <c r="D53" s="13">
        <v>1.6</v>
      </c>
      <c r="E53" s="14" t="s">
        <v>40</v>
      </c>
      <c r="F53" s="15">
        <f>F48*D53</f>
        <v>197.92000000000002</v>
      </c>
      <c r="G53" s="81"/>
      <c r="H53" s="71">
        <v>0.82</v>
      </c>
      <c r="I53" s="69">
        <f t="shared" si="2"/>
        <v>162.29</v>
      </c>
    </row>
    <row r="54" spans="1:9" x14ac:dyDescent="0.25">
      <c r="A54" s="26"/>
      <c r="B54" s="12"/>
      <c r="C54" s="23" t="s">
        <v>39</v>
      </c>
      <c r="D54" s="13">
        <f>0.871*0.05*0.04</f>
        <v>1.7420000000000003E-3</v>
      </c>
      <c r="E54" s="14" t="s">
        <v>92</v>
      </c>
      <c r="F54" s="15">
        <f>F48*D54</f>
        <v>0.21548540000000005</v>
      </c>
      <c r="G54" s="81"/>
      <c r="H54" s="71">
        <f>35.33/0.05/0.04</f>
        <v>17664.999999999996</v>
      </c>
      <c r="I54" s="69">
        <f t="shared" si="2"/>
        <v>3806.55</v>
      </c>
    </row>
    <row r="55" spans="1:9" x14ac:dyDescent="0.25">
      <c r="A55" s="26"/>
      <c r="B55" s="32"/>
      <c r="C55" s="33" t="s">
        <v>68</v>
      </c>
      <c r="D55" s="13">
        <f>1.2/30</f>
        <v>0.04</v>
      </c>
      <c r="E55" s="14" t="s">
        <v>106</v>
      </c>
      <c r="F55" s="15">
        <f>F48*D55</f>
        <v>4.9480000000000004</v>
      </c>
      <c r="G55" s="81"/>
      <c r="H55" s="71">
        <f>8.13*30</f>
        <v>243.90000000000003</v>
      </c>
      <c r="I55" s="69">
        <f t="shared" si="2"/>
        <v>1206.82</v>
      </c>
    </row>
    <row r="56" spans="1:9" x14ac:dyDescent="0.25">
      <c r="A56" s="26"/>
      <c r="B56" s="12"/>
      <c r="C56" s="23" t="s">
        <v>45</v>
      </c>
      <c r="D56" s="13">
        <v>4.8</v>
      </c>
      <c r="E56" s="14" t="s">
        <v>12</v>
      </c>
      <c r="F56" s="15">
        <f>F48*D56</f>
        <v>593.76</v>
      </c>
      <c r="G56" s="81"/>
      <c r="H56" s="71">
        <v>107.8</v>
      </c>
      <c r="I56" s="69">
        <f t="shared" si="2"/>
        <v>64007.33</v>
      </c>
    </row>
    <row r="57" spans="1:9" x14ac:dyDescent="0.25">
      <c r="A57" s="26"/>
      <c r="B57" s="12"/>
      <c r="C57" s="23" t="s">
        <v>49</v>
      </c>
      <c r="D57" s="13">
        <f>1.03*0.075</f>
        <v>7.7249999999999999E-2</v>
      </c>
      <c r="E57" s="14" t="s">
        <v>92</v>
      </c>
      <c r="F57" s="15">
        <f>F47*D57</f>
        <v>9.5558250000000005</v>
      </c>
      <c r="G57" s="81"/>
      <c r="H57" s="71">
        <f>86.63/0.075</f>
        <v>1155.0666666666666</v>
      </c>
      <c r="I57" s="69">
        <f t="shared" si="2"/>
        <v>11037.61</v>
      </c>
    </row>
    <row r="58" spans="1:9" x14ac:dyDescent="0.25">
      <c r="A58" s="26"/>
      <c r="B58" s="12"/>
      <c r="C58" s="23" t="s">
        <v>42</v>
      </c>
      <c r="D58" s="13">
        <v>14</v>
      </c>
      <c r="E58" s="14" t="s">
        <v>40</v>
      </c>
      <c r="F58" s="15">
        <f>F48*D58</f>
        <v>1731.8</v>
      </c>
      <c r="G58" s="81"/>
      <c r="H58" s="71">
        <v>0.34</v>
      </c>
      <c r="I58" s="69">
        <f t="shared" si="2"/>
        <v>588.80999999999995</v>
      </c>
    </row>
    <row r="59" spans="1:9" x14ac:dyDescent="0.25">
      <c r="A59" s="26"/>
      <c r="B59" s="32"/>
      <c r="C59" s="33" t="s">
        <v>43</v>
      </c>
      <c r="D59" s="13">
        <v>30</v>
      </c>
      <c r="E59" s="14" t="s">
        <v>40</v>
      </c>
      <c r="F59" s="15">
        <f>F48*D59</f>
        <v>3711</v>
      </c>
      <c r="G59" s="81"/>
      <c r="H59" s="71">
        <v>0.38</v>
      </c>
      <c r="I59" s="69">
        <f t="shared" si="2"/>
        <v>1410.18</v>
      </c>
    </row>
    <row r="60" spans="1:9" ht="30.75" customHeight="1" x14ac:dyDescent="0.25">
      <c r="A60" s="126" t="s">
        <v>54</v>
      </c>
      <c r="B60" s="127"/>
      <c r="C60" s="127"/>
      <c r="D60" s="127"/>
      <c r="E60" s="51"/>
      <c r="F60" s="52">
        <f>SUM(G60:G60)</f>
        <v>72.5</v>
      </c>
      <c r="G60" s="106">
        <v>72.5</v>
      </c>
      <c r="H60" s="72">
        <f>I60/F60</f>
        <v>1821.4700689655172</v>
      </c>
      <c r="I60" s="54">
        <f>I61</f>
        <v>132056.57999999999</v>
      </c>
    </row>
    <row r="61" spans="1:9" ht="28.5" customHeight="1" x14ac:dyDescent="0.25">
      <c r="A61" s="25" t="s">
        <v>31</v>
      </c>
      <c r="B61" s="117" t="s">
        <v>73</v>
      </c>
      <c r="C61" s="118"/>
      <c r="D61" s="119"/>
      <c r="E61" s="17" t="s">
        <v>12</v>
      </c>
      <c r="F61" s="18">
        <f>SUM(G61:G61)</f>
        <v>72.5</v>
      </c>
      <c r="G61" s="50">
        <f>G60</f>
        <v>72.5</v>
      </c>
      <c r="H61" s="18">
        <f>ROUND((I63+I62)/F61,2)</f>
        <v>1821.47</v>
      </c>
      <c r="I61" s="59">
        <f>ROUND(F61*H61,2)</f>
        <v>132056.57999999999</v>
      </c>
    </row>
    <row r="62" spans="1:9" x14ac:dyDescent="0.25">
      <c r="A62" s="26"/>
      <c r="B62" s="12" t="s">
        <v>8</v>
      </c>
      <c r="C62" s="23"/>
      <c r="D62" s="13"/>
      <c r="E62" s="14" t="str">
        <f>E61</f>
        <v>м2</v>
      </c>
      <c r="F62" s="15">
        <f>F61</f>
        <v>72.5</v>
      </c>
      <c r="G62" s="15"/>
      <c r="H62" s="15">
        <v>650</v>
      </c>
      <c r="I62" s="16">
        <f>ROUND(H62*F62,2)</f>
        <v>47125</v>
      </c>
    </row>
    <row r="63" spans="1:9" x14ac:dyDescent="0.25">
      <c r="A63" s="26"/>
      <c r="B63" s="12" t="s">
        <v>9</v>
      </c>
      <c r="C63" s="23"/>
      <c r="D63" s="13"/>
      <c r="E63" s="14"/>
      <c r="F63" s="15"/>
      <c r="G63" s="105"/>
      <c r="H63" s="70"/>
      <c r="I63" s="16">
        <f>SUM(I64:I73)</f>
        <v>84931.35</v>
      </c>
    </row>
    <row r="64" spans="1:9" x14ac:dyDescent="0.25">
      <c r="A64" s="26"/>
      <c r="B64" s="12"/>
      <c r="C64" s="23" t="s">
        <v>117</v>
      </c>
      <c r="D64" s="13">
        <f>3.109/3</f>
        <v>1.0363333333333333</v>
      </c>
      <c r="E64" s="14" t="s">
        <v>40</v>
      </c>
      <c r="F64" s="15">
        <f>F61*D64</f>
        <v>75.134166666666673</v>
      </c>
      <c r="G64" s="81"/>
      <c r="H64" s="71">
        <f>60.2*3</f>
        <v>180.60000000000002</v>
      </c>
      <c r="I64" s="69">
        <f t="shared" ref="I64:I73" si="3">ROUND(H64*F64,2)</f>
        <v>13569.23</v>
      </c>
    </row>
    <row r="65" spans="1:9" x14ac:dyDescent="0.25">
      <c r="A65" s="26"/>
      <c r="B65" s="12"/>
      <c r="C65" s="23" t="s">
        <v>118</v>
      </c>
      <c r="D65" s="13">
        <f>3.952/2.67</f>
        <v>1.4801498127340824</v>
      </c>
      <c r="E65" s="14" t="s">
        <v>40</v>
      </c>
      <c r="F65" s="15">
        <f>F61*D65</f>
        <v>107.31086142322097</v>
      </c>
      <c r="G65" s="81"/>
      <c r="H65" s="71">
        <f>76.7*2.67</f>
        <v>204.78900000000002</v>
      </c>
      <c r="I65" s="69">
        <f t="shared" si="3"/>
        <v>21976.080000000002</v>
      </c>
    </row>
    <row r="66" spans="1:9" x14ac:dyDescent="0.25">
      <c r="A66" s="26"/>
      <c r="B66" s="12"/>
      <c r="C66" s="23" t="s">
        <v>38</v>
      </c>
      <c r="D66" s="13">
        <v>3.2</v>
      </c>
      <c r="E66" s="14" t="s">
        <v>40</v>
      </c>
      <c r="F66" s="15">
        <f>F61*D66</f>
        <v>232</v>
      </c>
      <c r="G66" s="81"/>
      <c r="H66" s="71">
        <v>0.82</v>
      </c>
      <c r="I66" s="69">
        <f t="shared" si="3"/>
        <v>190.24</v>
      </c>
    </row>
    <row r="67" spans="1:9" x14ac:dyDescent="0.25">
      <c r="A67" s="26"/>
      <c r="B67" s="12"/>
      <c r="C67" s="23" t="s">
        <v>39</v>
      </c>
      <c r="D67" s="13">
        <f>0.871*2*0.05*0.04</f>
        <v>3.4840000000000006E-3</v>
      </c>
      <c r="E67" s="14" t="s">
        <v>92</v>
      </c>
      <c r="F67" s="15">
        <f>F61*D67</f>
        <v>0.25259000000000004</v>
      </c>
      <c r="G67" s="81"/>
      <c r="H67" s="71">
        <f>35.33/0.05/0.04</f>
        <v>17664.999999999996</v>
      </c>
      <c r="I67" s="69">
        <f t="shared" si="3"/>
        <v>4462</v>
      </c>
    </row>
    <row r="68" spans="1:9" x14ac:dyDescent="0.25">
      <c r="A68" s="26"/>
      <c r="B68" s="32"/>
      <c r="C68" s="33" t="s">
        <v>68</v>
      </c>
      <c r="D68" s="13">
        <f>2.4/30</f>
        <v>0.08</v>
      </c>
      <c r="E68" s="14" t="s">
        <v>106</v>
      </c>
      <c r="F68" s="15">
        <f>F61*D68</f>
        <v>5.8</v>
      </c>
      <c r="G68" s="81"/>
      <c r="H68" s="71">
        <f>8.13*30</f>
        <v>243.90000000000003</v>
      </c>
      <c r="I68" s="69">
        <f t="shared" si="3"/>
        <v>1414.62</v>
      </c>
    </row>
    <row r="69" spans="1:9" x14ac:dyDescent="0.25">
      <c r="A69" s="26"/>
      <c r="B69" s="12"/>
      <c r="C69" s="23" t="s">
        <v>41</v>
      </c>
      <c r="D69" s="13">
        <v>4.7350000000000003</v>
      </c>
      <c r="E69" s="14" t="s">
        <v>12</v>
      </c>
      <c r="F69" s="15">
        <f>F61*D69</f>
        <v>343.28750000000002</v>
      </c>
      <c r="G69" s="81"/>
      <c r="H69" s="71">
        <v>84.8</v>
      </c>
      <c r="I69" s="69">
        <f t="shared" si="3"/>
        <v>29110.78</v>
      </c>
    </row>
    <row r="70" spans="1:9" x14ac:dyDescent="0.25">
      <c r="A70" s="26"/>
      <c r="B70" s="12"/>
      <c r="C70" s="23" t="s">
        <v>49</v>
      </c>
      <c r="D70" s="13">
        <f>1.03*0.075</f>
        <v>7.7249999999999999E-2</v>
      </c>
      <c r="E70" s="14" t="s">
        <v>92</v>
      </c>
      <c r="F70" s="15">
        <f>F61*D70</f>
        <v>5.600625</v>
      </c>
      <c r="G70" s="81"/>
      <c r="H70" s="71">
        <f>86.63/0.075</f>
        <v>1155.0666666666666</v>
      </c>
      <c r="I70" s="69">
        <f t="shared" si="3"/>
        <v>6469.1</v>
      </c>
    </row>
    <row r="71" spans="1:9" x14ac:dyDescent="0.25">
      <c r="A71" s="26"/>
      <c r="B71" s="12"/>
      <c r="C71" s="23" t="s">
        <v>49</v>
      </c>
      <c r="D71" s="13">
        <f>1.03*0.075</f>
        <v>7.7249999999999999E-2</v>
      </c>
      <c r="E71" s="14" t="s">
        <v>92</v>
      </c>
      <c r="F71" s="15">
        <f>F61*D71</f>
        <v>5.600625</v>
      </c>
      <c r="G71" s="81"/>
      <c r="H71" s="71">
        <f>86.63/0.075</f>
        <v>1155.0666666666666</v>
      </c>
      <c r="I71" s="69">
        <f t="shared" si="3"/>
        <v>6469.1</v>
      </c>
    </row>
    <row r="72" spans="1:9" x14ac:dyDescent="0.25">
      <c r="A72" s="26"/>
      <c r="B72" s="12"/>
      <c r="C72" s="23" t="s">
        <v>42</v>
      </c>
      <c r="D72" s="13">
        <v>18</v>
      </c>
      <c r="E72" s="14" t="s">
        <v>40</v>
      </c>
      <c r="F72" s="15">
        <f>F61*D72</f>
        <v>1305</v>
      </c>
      <c r="G72" s="81"/>
      <c r="H72" s="71">
        <v>0.34</v>
      </c>
      <c r="I72" s="69">
        <f t="shared" si="3"/>
        <v>443.7</v>
      </c>
    </row>
    <row r="73" spans="1:9" x14ac:dyDescent="0.25">
      <c r="A73" s="26"/>
      <c r="B73" s="32"/>
      <c r="C73" s="33" t="s">
        <v>43</v>
      </c>
      <c r="D73" s="13">
        <v>30</v>
      </c>
      <c r="E73" s="14" t="s">
        <v>40</v>
      </c>
      <c r="F73" s="15">
        <f>F61*D73</f>
        <v>2175</v>
      </c>
      <c r="G73" s="81"/>
      <c r="H73" s="71">
        <v>0.38</v>
      </c>
      <c r="I73" s="69">
        <f t="shared" si="3"/>
        <v>826.5</v>
      </c>
    </row>
    <row r="74" spans="1:9" ht="31.5" customHeight="1" x14ac:dyDescent="0.25">
      <c r="A74" s="126" t="s">
        <v>55</v>
      </c>
      <c r="B74" s="127"/>
      <c r="C74" s="127"/>
      <c r="D74" s="127"/>
      <c r="E74" s="51"/>
      <c r="F74" s="52">
        <f>SUM(G74:G74)</f>
        <v>0.8</v>
      </c>
      <c r="G74" s="106">
        <v>0.8</v>
      </c>
      <c r="H74" s="72">
        <f>I74/F74</f>
        <v>832.38749999999993</v>
      </c>
      <c r="I74" s="54">
        <f>I75</f>
        <v>665.91</v>
      </c>
    </row>
    <row r="75" spans="1:9" ht="34.5" customHeight="1" x14ac:dyDescent="0.25">
      <c r="A75" s="25" t="s">
        <v>32</v>
      </c>
      <c r="B75" s="117" t="s">
        <v>73</v>
      </c>
      <c r="C75" s="118"/>
      <c r="D75" s="119"/>
      <c r="E75" s="17" t="s">
        <v>12</v>
      </c>
      <c r="F75" s="18">
        <f>SUM(G75:G75)</f>
        <v>0.8</v>
      </c>
      <c r="G75" s="50">
        <f>G74</f>
        <v>0.8</v>
      </c>
      <c r="H75" s="18">
        <f>ROUND((I77+I76)/F75,2)</f>
        <v>832.39</v>
      </c>
      <c r="I75" s="59">
        <f>ROUND(F75*H75,2)</f>
        <v>665.91</v>
      </c>
    </row>
    <row r="76" spans="1:9" ht="15" customHeight="1" x14ac:dyDescent="0.25">
      <c r="A76" s="26"/>
      <c r="B76" s="12" t="s">
        <v>8</v>
      </c>
      <c r="C76" s="23"/>
      <c r="D76" s="13"/>
      <c r="E76" s="14" t="str">
        <f>E75</f>
        <v>м2</v>
      </c>
      <c r="F76" s="15">
        <f>F75</f>
        <v>0.8</v>
      </c>
      <c r="G76" s="15"/>
      <c r="H76" s="15">
        <v>350</v>
      </c>
      <c r="I76" s="16">
        <f>ROUND(H76*F76,2)</f>
        <v>280</v>
      </c>
    </row>
    <row r="77" spans="1:9" ht="15" customHeight="1" x14ac:dyDescent="0.25">
      <c r="A77" s="26"/>
      <c r="B77" s="12" t="s">
        <v>9</v>
      </c>
      <c r="C77" s="23"/>
      <c r="D77" s="13"/>
      <c r="E77" s="14"/>
      <c r="F77" s="15"/>
      <c r="G77" s="105"/>
      <c r="H77" s="70"/>
      <c r="I77" s="16">
        <f>SUM(I78:I84)</f>
        <v>385.91000000000008</v>
      </c>
    </row>
    <row r="78" spans="1:9" ht="15" customHeight="1" x14ac:dyDescent="0.25">
      <c r="A78" s="26"/>
      <c r="B78" s="12"/>
      <c r="C78" s="23" t="s">
        <v>46</v>
      </c>
      <c r="D78" s="13">
        <f>1.539/3</f>
        <v>0.51300000000000001</v>
      </c>
      <c r="E78" s="14" t="s">
        <v>40</v>
      </c>
      <c r="F78" s="15">
        <f>F75*D78</f>
        <v>0.41040000000000004</v>
      </c>
      <c r="G78" s="81"/>
      <c r="H78" s="71">
        <f>56.8*3</f>
        <v>170.39999999999998</v>
      </c>
      <c r="I78" s="69">
        <f t="shared" ref="I78:I84" si="4">ROUND(H78*F78,2)</f>
        <v>69.930000000000007</v>
      </c>
    </row>
    <row r="79" spans="1:9" ht="15" customHeight="1" x14ac:dyDescent="0.25">
      <c r="A79" s="26"/>
      <c r="B79" s="12"/>
      <c r="C79" s="23" t="s">
        <v>47</v>
      </c>
      <c r="D79" s="13">
        <f>2.971/2.67</f>
        <v>1.1127340823970038</v>
      </c>
      <c r="E79" s="14" t="s">
        <v>40</v>
      </c>
      <c r="F79" s="15">
        <f>F75*D79</f>
        <v>0.89018726591760311</v>
      </c>
      <c r="G79" s="81"/>
      <c r="H79" s="71">
        <f>73*2.67</f>
        <v>194.91</v>
      </c>
      <c r="I79" s="69">
        <f t="shared" si="4"/>
        <v>173.51</v>
      </c>
    </row>
    <row r="80" spans="1:9" ht="15" customHeight="1" x14ac:dyDescent="0.25">
      <c r="A80" s="26"/>
      <c r="B80" s="12"/>
      <c r="C80" s="23" t="s">
        <v>38</v>
      </c>
      <c r="D80" s="13">
        <v>1.6</v>
      </c>
      <c r="E80" s="14" t="s">
        <v>40</v>
      </c>
      <c r="F80" s="15">
        <f>F75*D80</f>
        <v>1.2800000000000002</v>
      </c>
      <c r="G80" s="81"/>
      <c r="H80" s="71">
        <v>0.82</v>
      </c>
      <c r="I80" s="69">
        <f t="shared" si="4"/>
        <v>1.05</v>
      </c>
    </row>
    <row r="81" spans="1:9" ht="15" customHeight="1" x14ac:dyDescent="0.25">
      <c r="A81" s="26"/>
      <c r="B81" s="32"/>
      <c r="C81" s="33" t="s">
        <v>69</v>
      </c>
      <c r="D81" s="13">
        <f>1.2/30</f>
        <v>0.04</v>
      </c>
      <c r="E81" s="14" t="s">
        <v>106</v>
      </c>
      <c r="F81" s="15">
        <f>F74*D81</f>
        <v>3.2000000000000001E-2</v>
      </c>
      <c r="G81" s="81"/>
      <c r="H81" s="71">
        <f>8.13*30</f>
        <v>243.90000000000003</v>
      </c>
      <c r="I81" s="69">
        <f t="shared" si="4"/>
        <v>7.8</v>
      </c>
    </row>
    <row r="82" spans="1:9" ht="15" customHeight="1" x14ac:dyDescent="0.25">
      <c r="A82" s="26"/>
      <c r="B82" s="12"/>
      <c r="C82" s="23" t="s">
        <v>41</v>
      </c>
      <c r="D82" s="13">
        <v>1.2</v>
      </c>
      <c r="E82" s="14" t="s">
        <v>12</v>
      </c>
      <c r="F82" s="15">
        <f>D82*F75</f>
        <v>0.96</v>
      </c>
      <c r="G82" s="81"/>
      <c r="H82" s="71">
        <v>84.8</v>
      </c>
      <c r="I82" s="69">
        <f t="shared" si="4"/>
        <v>81.41</v>
      </c>
    </row>
    <row r="83" spans="1:9" ht="15" customHeight="1" x14ac:dyDescent="0.25">
      <c r="A83" s="26"/>
      <c r="B83" s="12"/>
      <c r="C83" s="23" t="s">
        <v>50</v>
      </c>
      <c r="D83" s="13">
        <f>1.03*0.05</f>
        <v>5.1500000000000004E-2</v>
      </c>
      <c r="E83" s="14" t="s">
        <v>92</v>
      </c>
      <c r="F83" s="15">
        <f>F75*D83</f>
        <v>4.1200000000000007E-2</v>
      </c>
      <c r="G83" s="81"/>
      <c r="H83" s="71">
        <f>57.75/0.05</f>
        <v>1155</v>
      </c>
      <c r="I83" s="69">
        <f t="shared" si="4"/>
        <v>47.59</v>
      </c>
    </row>
    <row r="84" spans="1:9" ht="15" customHeight="1" x14ac:dyDescent="0.25">
      <c r="A84" s="26"/>
      <c r="B84" s="12"/>
      <c r="C84" s="23" t="s">
        <v>42</v>
      </c>
      <c r="D84" s="13">
        <v>17</v>
      </c>
      <c r="E84" s="14" t="s">
        <v>40</v>
      </c>
      <c r="F84" s="15">
        <f>F75*D84</f>
        <v>13.600000000000001</v>
      </c>
      <c r="G84" s="81"/>
      <c r="H84" s="71">
        <v>0.34</v>
      </c>
      <c r="I84" s="69">
        <f t="shared" si="4"/>
        <v>4.62</v>
      </c>
    </row>
    <row r="85" spans="1:9" ht="30.75" customHeight="1" x14ac:dyDescent="0.25">
      <c r="A85" s="126" t="s">
        <v>56</v>
      </c>
      <c r="B85" s="127"/>
      <c r="C85" s="127"/>
      <c r="D85" s="127"/>
      <c r="E85" s="51"/>
      <c r="F85" s="52">
        <f>SUM(G85:G85)</f>
        <v>33</v>
      </c>
      <c r="G85" s="106">
        <v>33</v>
      </c>
      <c r="H85" s="72">
        <f>I85/F85</f>
        <v>866.59</v>
      </c>
      <c r="I85" s="54">
        <f>I86</f>
        <v>28597.47</v>
      </c>
    </row>
    <row r="86" spans="1:9" ht="33" customHeight="1" x14ac:dyDescent="0.25">
      <c r="A86" s="25" t="s">
        <v>33</v>
      </c>
      <c r="B86" s="117" t="s">
        <v>73</v>
      </c>
      <c r="C86" s="118"/>
      <c r="D86" s="119"/>
      <c r="E86" s="17" t="s">
        <v>12</v>
      </c>
      <c r="F86" s="107">
        <f>SUM(G86:G86)</f>
        <v>33</v>
      </c>
      <c r="G86" s="50">
        <f>G85</f>
        <v>33</v>
      </c>
      <c r="H86" s="18">
        <f>ROUND((I88+I87)/F86,2)</f>
        <v>866.59</v>
      </c>
      <c r="I86" s="59">
        <f>ROUND(F86*H86,2)</f>
        <v>28597.47</v>
      </c>
    </row>
    <row r="87" spans="1:9" ht="15" customHeight="1" x14ac:dyDescent="0.25">
      <c r="A87" s="26"/>
      <c r="B87" s="12" t="s">
        <v>8</v>
      </c>
      <c r="C87" s="23"/>
      <c r="D87" s="13"/>
      <c r="E87" s="14" t="str">
        <f>E86</f>
        <v>м2</v>
      </c>
      <c r="F87" s="15">
        <f>F86</f>
        <v>33</v>
      </c>
      <c r="G87" s="15"/>
      <c r="H87" s="15">
        <v>350</v>
      </c>
      <c r="I87" s="16">
        <f>ROUND(H87*F87,2)</f>
        <v>11550</v>
      </c>
    </row>
    <row r="88" spans="1:9" ht="15" customHeight="1" x14ac:dyDescent="0.25">
      <c r="A88" s="26"/>
      <c r="B88" s="12" t="s">
        <v>9</v>
      </c>
      <c r="C88" s="23"/>
      <c r="D88" s="13"/>
      <c r="E88" s="14"/>
      <c r="F88" s="15"/>
      <c r="G88" s="105"/>
      <c r="H88" s="70"/>
      <c r="I88" s="16">
        <f>SUM(I89:I95)</f>
        <v>17047.430000000004</v>
      </c>
    </row>
    <row r="89" spans="1:9" ht="15" customHeight="1" x14ac:dyDescent="0.25">
      <c r="A89" s="26"/>
      <c r="B89" s="12"/>
      <c r="C89" s="23" t="s">
        <v>46</v>
      </c>
      <c r="D89" s="13">
        <f>1.539/3</f>
        <v>0.51300000000000001</v>
      </c>
      <c r="E89" s="14" t="s">
        <v>40</v>
      </c>
      <c r="F89" s="15">
        <f>F86*D89</f>
        <v>16.929000000000002</v>
      </c>
      <c r="G89" s="81"/>
      <c r="H89" s="71">
        <f>56.8*3</f>
        <v>170.39999999999998</v>
      </c>
      <c r="I89" s="69">
        <f t="shared" ref="I89:I95" si="5">ROUND(H89*F89,2)</f>
        <v>2884.7</v>
      </c>
    </row>
    <row r="90" spans="1:9" ht="15" customHeight="1" x14ac:dyDescent="0.25">
      <c r="A90" s="26"/>
      <c r="B90" s="12"/>
      <c r="C90" s="23" t="s">
        <v>47</v>
      </c>
      <c r="D90" s="13">
        <f>2.971/2.67</f>
        <v>1.1127340823970038</v>
      </c>
      <c r="E90" s="14" t="s">
        <v>40</v>
      </c>
      <c r="F90" s="15">
        <f>F86*D90</f>
        <v>36.720224719101125</v>
      </c>
      <c r="G90" s="81"/>
      <c r="H90" s="71">
        <f>73*2.67</f>
        <v>194.91</v>
      </c>
      <c r="I90" s="69">
        <f t="shared" si="5"/>
        <v>7157.14</v>
      </c>
    </row>
    <row r="91" spans="1:9" ht="15" customHeight="1" x14ac:dyDescent="0.25">
      <c r="A91" s="26"/>
      <c r="B91" s="12"/>
      <c r="C91" s="23" t="s">
        <v>38</v>
      </c>
      <c r="D91" s="13">
        <v>1.6</v>
      </c>
      <c r="E91" s="14" t="s">
        <v>40</v>
      </c>
      <c r="F91" s="15">
        <f>F86*D91</f>
        <v>52.800000000000004</v>
      </c>
      <c r="G91" s="81"/>
      <c r="H91" s="71">
        <v>0.82</v>
      </c>
      <c r="I91" s="69">
        <f t="shared" si="5"/>
        <v>43.3</v>
      </c>
    </row>
    <row r="92" spans="1:9" ht="15" customHeight="1" x14ac:dyDescent="0.25">
      <c r="A92" s="26"/>
      <c r="B92" s="32"/>
      <c r="C92" s="33" t="s">
        <v>69</v>
      </c>
      <c r="D92" s="13">
        <f>1.2/30</f>
        <v>0.04</v>
      </c>
      <c r="E92" s="14" t="s">
        <v>106</v>
      </c>
      <c r="F92" s="15">
        <f>F85*D92</f>
        <v>1.32</v>
      </c>
      <c r="G92" s="81"/>
      <c r="H92" s="71">
        <f>8.13*30</f>
        <v>243.90000000000003</v>
      </c>
      <c r="I92" s="69">
        <f t="shared" si="5"/>
        <v>321.95</v>
      </c>
    </row>
    <row r="93" spans="1:9" ht="15" customHeight="1" x14ac:dyDescent="0.25">
      <c r="A93" s="26"/>
      <c r="B93" s="12"/>
      <c r="C93" s="23" t="s">
        <v>44</v>
      </c>
      <c r="D93" s="13">
        <v>1.2</v>
      </c>
      <c r="E93" s="14" t="s">
        <v>12</v>
      </c>
      <c r="F93" s="15">
        <f>D93*F86</f>
        <v>39.6</v>
      </c>
      <c r="G93" s="68"/>
      <c r="H93" s="34">
        <v>113.3</v>
      </c>
      <c r="I93" s="69">
        <f t="shared" si="5"/>
        <v>4486.68</v>
      </c>
    </row>
    <row r="94" spans="1:9" ht="15" customHeight="1" x14ac:dyDescent="0.25">
      <c r="A94" s="26"/>
      <c r="B94" s="12"/>
      <c r="C94" s="23" t="s">
        <v>50</v>
      </c>
      <c r="D94" s="13">
        <f>1.03*0.05</f>
        <v>5.1500000000000004E-2</v>
      </c>
      <c r="E94" s="14" t="s">
        <v>92</v>
      </c>
      <c r="F94" s="15">
        <f>F86*D94</f>
        <v>1.6995000000000002</v>
      </c>
      <c r="G94" s="81"/>
      <c r="H94" s="71">
        <f>57.75/0.05</f>
        <v>1155</v>
      </c>
      <c r="I94" s="69">
        <f t="shared" si="5"/>
        <v>1962.92</v>
      </c>
    </row>
    <row r="95" spans="1:9" ht="15" customHeight="1" x14ac:dyDescent="0.25">
      <c r="A95" s="26"/>
      <c r="B95" s="12"/>
      <c r="C95" s="23" t="s">
        <v>42</v>
      </c>
      <c r="D95" s="13">
        <v>17</v>
      </c>
      <c r="E95" s="14" t="s">
        <v>40</v>
      </c>
      <c r="F95" s="15">
        <f>D95*F86</f>
        <v>561</v>
      </c>
      <c r="G95" s="81"/>
      <c r="H95" s="71">
        <v>0.34</v>
      </c>
      <c r="I95" s="69">
        <f t="shared" si="5"/>
        <v>190.74</v>
      </c>
    </row>
    <row r="96" spans="1:9" ht="28.5" customHeight="1" x14ac:dyDescent="0.25">
      <c r="A96" s="126" t="s">
        <v>103</v>
      </c>
      <c r="B96" s="127"/>
      <c r="C96" s="127"/>
      <c r="D96" s="127"/>
      <c r="E96" s="51"/>
      <c r="F96" s="52">
        <f>SUM(G96:G96)</f>
        <v>9.1</v>
      </c>
      <c r="G96" s="52">
        <v>9.1</v>
      </c>
      <c r="H96" s="53">
        <f>I96/F96</f>
        <v>1889.0395604395603</v>
      </c>
      <c r="I96" s="54">
        <f>I97</f>
        <v>17190.259999999998</v>
      </c>
    </row>
    <row r="97" spans="1:9" ht="33" customHeight="1" x14ac:dyDescent="0.25">
      <c r="A97" s="25" t="s">
        <v>104</v>
      </c>
      <c r="B97" s="117" t="s">
        <v>73</v>
      </c>
      <c r="C97" s="118"/>
      <c r="D97" s="119"/>
      <c r="E97" s="17" t="s">
        <v>12</v>
      </c>
      <c r="F97" s="107">
        <f>SUM(G97:G97)</f>
        <v>9.1</v>
      </c>
      <c r="G97" s="50">
        <f>G96</f>
        <v>9.1</v>
      </c>
      <c r="H97" s="18">
        <f>ROUND((I99+I98)/F97,2)</f>
        <v>1889.04</v>
      </c>
      <c r="I97" s="59">
        <f>ROUND(F97*H97,2)</f>
        <v>17190.259999999998</v>
      </c>
    </row>
    <row r="98" spans="1:9" x14ac:dyDescent="0.25">
      <c r="A98" s="26"/>
      <c r="B98" s="12" t="s">
        <v>8</v>
      </c>
      <c r="C98" s="23"/>
      <c r="D98" s="13"/>
      <c r="E98" s="14" t="str">
        <f>E97</f>
        <v>м2</v>
      </c>
      <c r="F98" s="15">
        <f>F97</f>
        <v>9.1</v>
      </c>
      <c r="G98" s="15"/>
      <c r="H98" s="15">
        <v>650</v>
      </c>
      <c r="I98" s="16">
        <f>ROUND(H98*F98,2)</f>
        <v>5915</v>
      </c>
    </row>
    <row r="99" spans="1:9" x14ac:dyDescent="0.25">
      <c r="A99" s="26"/>
      <c r="B99" s="12" t="s">
        <v>9</v>
      </c>
      <c r="C99" s="23"/>
      <c r="D99" s="13"/>
      <c r="E99" s="14"/>
      <c r="F99" s="15"/>
      <c r="G99" s="15"/>
      <c r="H99" s="34"/>
      <c r="I99" s="16">
        <f>SUM(I100:I110)</f>
        <v>11275.259039999999</v>
      </c>
    </row>
    <row r="100" spans="1:9" x14ac:dyDescent="0.25">
      <c r="A100" s="26"/>
      <c r="B100" s="12"/>
      <c r="C100" s="23" t="s">
        <v>117</v>
      </c>
      <c r="D100" s="13">
        <f>3.109/3</f>
        <v>1.0363333333333333</v>
      </c>
      <c r="E100" s="14" t="s">
        <v>40</v>
      </c>
      <c r="F100" s="15">
        <f>F97*D100</f>
        <v>9.4306333333333328</v>
      </c>
      <c r="G100" s="81"/>
      <c r="H100" s="71">
        <f>60.2*3</f>
        <v>180.60000000000002</v>
      </c>
      <c r="I100" s="16">
        <f t="shared" ref="I100:I105" si="6">ROUND(H100*F100,2)</f>
        <v>1703.17</v>
      </c>
    </row>
    <row r="101" spans="1:9" x14ac:dyDescent="0.25">
      <c r="A101" s="26"/>
      <c r="B101" s="12"/>
      <c r="C101" s="23" t="s">
        <v>118</v>
      </c>
      <c r="D101" s="13">
        <f>3.952/2.67</f>
        <v>1.4801498127340824</v>
      </c>
      <c r="E101" s="14" t="s">
        <v>40</v>
      </c>
      <c r="F101" s="15">
        <f>F97*D101</f>
        <v>13.46936329588015</v>
      </c>
      <c r="G101" s="81"/>
      <c r="H101" s="71">
        <f>76.7*2.67</f>
        <v>204.78900000000002</v>
      </c>
      <c r="I101" s="16">
        <f t="shared" si="6"/>
        <v>2758.38</v>
      </c>
    </row>
    <row r="102" spans="1:9" x14ac:dyDescent="0.25">
      <c r="A102" s="26"/>
      <c r="B102" s="12"/>
      <c r="C102" s="23" t="s">
        <v>38</v>
      </c>
      <c r="D102" s="13">
        <v>3.2</v>
      </c>
      <c r="E102" s="14" t="s">
        <v>40</v>
      </c>
      <c r="F102" s="15">
        <f>F97*D102</f>
        <v>29.12</v>
      </c>
      <c r="G102" s="15"/>
      <c r="H102" s="34">
        <v>0.82</v>
      </c>
      <c r="I102" s="16">
        <f t="shared" si="6"/>
        <v>23.88</v>
      </c>
    </row>
    <row r="103" spans="1:9" x14ac:dyDescent="0.25">
      <c r="A103" s="26"/>
      <c r="B103" s="12"/>
      <c r="C103" s="23" t="s">
        <v>39</v>
      </c>
      <c r="D103" s="13">
        <f>0.871*2*0.05*0.04</f>
        <v>3.4840000000000006E-3</v>
      </c>
      <c r="E103" s="14" t="s">
        <v>92</v>
      </c>
      <c r="F103" s="15">
        <f>F97*D103</f>
        <v>3.1704400000000001E-2</v>
      </c>
      <c r="G103" s="81"/>
      <c r="H103" s="71">
        <f>35.33/0.05/0.04</f>
        <v>17664.999999999996</v>
      </c>
      <c r="I103" s="16">
        <f t="shared" si="6"/>
        <v>560.05999999999995</v>
      </c>
    </row>
    <row r="104" spans="1:9" x14ac:dyDescent="0.25">
      <c r="A104" s="26"/>
      <c r="B104" s="32"/>
      <c r="C104" s="33" t="s">
        <v>68</v>
      </c>
      <c r="D104" s="13">
        <f>2.4/30</f>
        <v>0.08</v>
      </c>
      <c r="E104" s="14" t="s">
        <v>106</v>
      </c>
      <c r="F104" s="15">
        <f>F97*D104</f>
        <v>0.72799999999999998</v>
      </c>
      <c r="G104" s="81"/>
      <c r="H104" s="71">
        <f>8.13*30</f>
        <v>243.90000000000003</v>
      </c>
      <c r="I104" s="16">
        <f t="shared" si="6"/>
        <v>177.56</v>
      </c>
    </row>
    <row r="105" spans="1:9" x14ac:dyDescent="0.25">
      <c r="A105" s="26"/>
      <c r="B105" s="12"/>
      <c r="C105" s="23" t="s">
        <v>41</v>
      </c>
      <c r="D105" s="13">
        <v>2.3679999999999999</v>
      </c>
      <c r="E105" s="14" t="s">
        <v>12</v>
      </c>
      <c r="F105" s="15">
        <f>D105*F97</f>
        <v>21.548799999999996</v>
      </c>
      <c r="G105" s="81"/>
      <c r="H105" s="71">
        <v>84.8</v>
      </c>
      <c r="I105" s="16">
        <f t="shared" si="6"/>
        <v>1827.34</v>
      </c>
    </row>
    <row r="106" spans="1:9" x14ac:dyDescent="0.25">
      <c r="A106" s="26"/>
      <c r="B106" s="12"/>
      <c r="C106" s="23" t="s">
        <v>44</v>
      </c>
      <c r="D106" s="13">
        <v>2.3679999999999999</v>
      </c>
      <c r="E106" s="14" t="s">
        <v>12</v>
      </c>
      <c r="F106" s="15">
        <f>D106*F97</f>
        <v>21.548799999999996</v>
      </c>
      <c r="G106" s="15"/>
      <c r="H106" s="34">
        <v>113.3</v>
      </c>
      <c r="I106" s="16">
        <f>H106*F106</f>
        <v>2441.4790399999997</v>
      </c>
    </row>
    <row r="107" spans="1:9" x14ac:dyDescent="0.25">
      <c r="A107" s="26"/>
      <c r="B107" s="12"/>
      <c r="C107" s="23" t="s">
        <v>49</v>
      </c>
      <c r="D107" s="13">
        <f>1.03*0.075</f>
        <v>7.7249999999999999E-2</v>
      </c>
      <c r="E107" s="14" t="s">
        <v>92</v>
      </c>
      <c r="F107" s="15">
        <f>F98*D107</f>
        <v>0.70297500000000002</v>
      </c>
      <c r="G107" s="81"/>
      <c r="H107" s="71">
        <f>86.63/0.075</f>
        <v>1155.0666666666666</v>
      </c>
      <c r="I107" s="16">
        <f>ROUND(H107*F107,2)</f>
        <v>811.98</v>
      </c>
    </row>
    <row r="108" spans="1:9" x14ac:dyDescent="0.25">
      <c r="A108" s="26"/>
      <c r="B108" s="12"/>
      <c r="C108" s="23" t="s">
        <v>49</v>
      </c>
      <c r="D108" s="13">
        <f>1.03*0.075</f>
        <v>7.7249999999999999E-2</v>
      </c>
      <c r="E108" s="14" t="s">
        <v>92</v>
      </c>
      <c r="F108" s="15">
        <f>F98*D108</f>
        <v>0.70297500000000002</v>
      </c>
      <c r="G108" s="81"/>
      <c r="H108" s="71">
        <f>86.63/0.075</f>
        <v>1155.0666666666666</v>
      </c>
      <c r="I108" s="16">
        <f>ROUND(H108*F108,2)</f>
        <v>811.98</v>
      </c>
    </row>
    <row r="109" spans="1:9" x14ac:dyDescent="0.25">
      <c r="A109" s="26"/>
      <c r="B109" s="12"/>
      <c r="C109" s="23" t="s">
        <v>42</v>
      </c>
      <c r="D109" s="13">
        <v>18</v>
      </c>
      <c r="E109" s="14" t="s">
        <v>40</v>
      </c>
      <c r="F109" s="15">
        <f>F97*D109</f>
        <v>163.79999999999998</v>
      </c>
      <c r="G109" s="81"/>
      <c r="H109" s="71">
        <v>0.34</v>
      </c>
      <c r="I109" s="16">
        <f>ROUND(H109*F109,2)</f>
        <v>55.69</v>
      </c>
    </row>
    <row r="110" spans="1:9" x14ac:dyDescent="0.25">
      <c r="A110" s="26"/>
      <c r="B110" s="32"/>
      <c r="C110" s="33" t="s">
        <v>43</v>
      </c>
      <c r="D110" s="13">
        <v>30</v>
      </c>
      <c r="E110" s="14" t="s">
        <v>40</v>
      </c>
      <c r="F110" s="15">
        <f>F97*D110</f>
        <v>273</v>
      </c>
      <c r="G110" s="81"/>
      <c r="H110" s="71">
        <v>0.38</v>
      </c>
      <c r="I110" s="16">
        <f>ROUND(H110*F110,2)</f>
        <v>103.74</v>
      </c>
    </row>
    <row r="111" spans="1:9" ht="32.25" customHeight="1" x14ac:dyDescent="0.25">
      <c r="A111" s="126" t="s">
        <v>105</v>
      </c>
      <c r="B111" s="127"/>
      <c r="C111" s="127"/>
      <c r="D111" s="127"/>
      <c r="E111" s="51"/>
      <c r="F111" s="52">
        <f>SUM(G111:G111)</f>
        <v>34.1</v>
      </c>
      <c r="G111" s="52">
        <v>34.1</v>
      </c>
      <c r="H111" s="53">
        <f>I111/F111</f>
        <v>1029.3601173020527</v>
      </c>
      <c r="I111" s="54">
        <f>I112</f>
        <v>35101.18</v>
      </c>
    </row>
    <row r="112" spans="1:9" ht="33" customHeight="1" x14ac:dyDescent="0.25">
      <c r="A112" s="25" t="s">
        <v>70</v>
      </c>
      <c r="B112" s="117" t="s">
        <v>73</v>
      </c>
      <c r="C112" s="118"/>
      <c r="D112" s="119"/>
      <c r="E112" s="17" t="s">
        <v>12</v>
      </c>
      <c r="F112" s="107">
        <f>SUM(G112:G112)</f>
        <v>34.1</v>
      </c>
      <c r="G112" s="50">
        <f>G111</f>
        <v>34.1</v>
      </c>
      <c r="H112" s="18">
        <f>ROUND((I114+I113)/F112,2)</f>
        <v>1029.3599999999999</v>
      </c>
      <c r="I112" s="59">
        <f>ROUND(F112*H112,2)</f>
        <v>35101.18</v>
      </c>
    </row>
    <row r="113" spans="1:9" x14ac:dyDescent="0.25">
      <c r="A113" s="26"/>
      <c r="B113" s="12" t="s">
        <v>8</v>
      </c>
      <c r="C113" s="23"/>
      <c r="D113" s="13"/>
      <c r="E113" s="14" t="str">
        <f>E112</f>
        <v>м2</v>
      </c>
      <c r="F113" s="15">
        <f>F112</f>
        <v>34.1</v>
      </c>
      <c r="G113" s="15"/>
      <c r="H113" s="15">
        <v>350</v>
      </c>
      <c r="I113" s="16">
        <f>ROUND(H113*F113,2)</f>
        <v>11935</v>
      </c>
    </row>
    <row r="114" spans="1:9" x14ac:dyDescent="0.25">
      <c r="A114" s="26"/>
      <c r="B114" s="12" t="s">
        <v>9</v>
      </c>
      <c r="C114" s="23"/>
      <c r="D114" s="13"/>
      <c r="E114" s="14"/>
      <c r="F114" s="15"/>
      <c r="G114" s="15"/>
      <c r="H114" s="34"/>
      <c r="I114" s="16">
        <f>SUM(I115:I122)</f>
        <v>23166.28</v>
      </c>
    </row>
    <row r="115" spans="1:9" x14ac:dyDescent="0.25">
      <c r="A115" s="26"/>
      <c r="B115" s="12"/>
      <c r="C115" s="23" t="s">
        <v>117</v>
      </c>
      <c r="D115" s="13">
        <f>1.539/3</f>
        <v>0.51300000000000001</v>
      </c>
      <c r="E115" s="14" t="s">
        <v>40</v>
      </c>
      <c r="F115" s="15">
        <f>F112*D115</f>
        <v>17.493300000000001</v>
      </c>
      <c r="G115" s="81"/>
      <c r="H115" s="71">
        <f>60.2*3</f>
        <v>180.60000000000002</v>
      </c>
      <c r="I115" s="16">
        <f t="shared" ref="I115:I122" si="7">ROUND(H115*F115,2)</f>
        <v>3159.29</v>
      </c>
    </row>
    <row r="116" spans="1:9" x14ac:dyDescent="0.25">
      <c r="A116" s="26"/>
      <c r="B116" s="12"/>
      <c r="C116" s="23" t="s">
        <v>118</v>
      </c>
      <c r="D116" s="13">
        <f>2.971*1.206/2.67</f>
        <v>1.3419573033707866</v>
      </c>
      <c r="E116" s="14" t="s">
        <v>40</v>
      </c>
      <c r="F116" s="15">
        <f>F112*D116</f>
        <v>45.76074404494382</v>
      </c>
      <c r="G116" s="81"/>
      <c r="H116" s="71">
        <f>76.7*2.67</f>
        <v>204.78900000000002</v>
      </c>
      <c r="I116" s="16">
        <f t="shared" si="7"/>
        <v>9371.2999999999993</v>
      </c>
    </row>
    <row r="117" spans="1:9" x14ac:dyDescent="0.25">
      <c r="A117" s="26"/>
      <c r="B117" s="12"/>
      <c r="C117" s="23" t="s">
        <v>38</v>
      </c>
      <c r="D117" s="13">
        <v>1.6</v>
      </c>
      <c r="E117" s="14" t="s">
        <v>40</v>
      </c>
      <c r="F117" s="15">
        <f>F112*D117</f>
        <v>54.56</v>
      </c>
      <c r="G117" s="15"/>
      <c r="H117" s="34">
        <v>0.82</v>
      </c>
      <c r="I117" s="16">
        <f t="shared" si="7"/>
        <v>44.74</v>
      </c>
    </row>
    <row r="118" spans="1:9" x14ac:dyDescent="0.25">
      <c r="A118" s="26"/>
      <c r="B118" s="32"/>
      <c r="C118" s="33" t="s">
        <v>68</v>
      </c>
      <c r="D118" s="13">
        <f>1.2/30</f>
        <v>0.04</v>
      </c>
      <c r="E118" s="14" t="s">
        <v>106</v>
      </c>
      <c r="F118" s="15">
        <f>F112*D118</f>
        <v>1.3640000000000001</v>
      </c>
      <c r="G118" s="81"/>
      <c r="H118" s="71">
        <f>8.13*30</f>
        <v>243.90000000000003</v>
      </c>
      <c r="I118" s="16">
        <f t="shared" si="7"/>
        <v>332.68</v>
      </c>
    </row>
    <row r="119" spans="1:9" x14ac:dyDescent="0.25">
      <c r="A119" s="26"/>
      <c r="B119" s="12"/>
      <c r="C119" s="23" t="s">
        <v>41</v>
      </c>
      <c r="D119" s="13">
        <v>2.4</v>
      </c>
      <c r="E119" s="14" t="s">
        <v>12</v>
      </c>
      <c r="F119" s="15">
        <f>F112*D119</f>
        <v>81.84</v>
      </c>
      <c r="G119" s="15"/>
      <c r="H119" s="34">
        <v>84.8</v>
      </c>
      <c r="I119" s="16">
        <f t="shared" si="7"/>
        <v>6940.03</v>
      </c>
    </row>
    <row r="120" spans="1:9" x14ac:dyDescent="0.25">
      <c r="A120" s="26"/>
      <c r="B120" s="12"/>
      <c r="C120" s="23" t="s">
        <v>49</v>
      </c>
      <c r="D120" s="13">
        <f>1.03*0.075</f>
        <v>7.7249999999999999E-2</v>
      </c>
      <c r="E120" s="14" t="s">
        <v>92</v>
      </c>
      <c r="F120" s="15">
        <f>F112*D120</f>
        <v>2.6342250000000003</v>
      </c>
      <c r="G120" s="81"/>
      <c r="H120" s="71">
        <f>86.63/0.075</f>
        <v>1155.0666666666666</v>
      </c>
      <c r="I120" s="16">
        <f t="shared" si="7"/>
        <v>3042.71</v>
      </c>
    </row>
    <row r="121" spans="1:9" x14ac:dyDescent="0.25">
      <c r="A121" s="26"/>
      <c r="B121" s="12"/>
      <c r="C121" s="23" t="s">
        <v>42</v>
      </c>
      <c r="D121" s="13">
        <v>7</v>
      </c>
      <c r="E121" s="14" t="s">
        <v>40</v>
      </c>
      <c r="F121" s="15">
        <f>F112*D121</f>
        <v>238.70000000000002</v>
      </c>
      <c r="G121" s="15"/>
      <c r="H121" s="34">
        <v>0.34</v>
      </c>
      <c r="I121" s="16">
        <f t="shared" si="7"/>
        <v>81.16</v>
      </c>
    </row>
    <row r="122" spans="1:9" x14ac:dyDescent="0.25">
      <c r="A122" s="26"/>
      <c r="B122" s="32"/>
      <c r="C122" s="23" t="s">
        <v>43</v>
      </c>
      <c r="D122" s="13">
        <v>15</v>
      </c>
      <c r="E122" s="14" t="s">
        <v>40</v>
      </c>
      <c r="F122" s="15">
        <f>F112*D122</f>
        <v>511.5</v>
      </c>
      <c r="G122" s="15"/>
      <c r="H122" s="34">
        <v>0.38</v>
      </c>
      <c r="I122" s="16">
        <f t="shared" si="7"/>
        <v>194.37</v>
      </c>
    </row>
    <row r="123" spans="1:9" ht="29.25" customHeight="1" x14ac:dyDescent="0.25">
      <c r="A123" s="126" t="s">
        <v>101</v>
      </c>
      <c r="B123" s="127"/>
      <c r="C123" s="127"/>
      <c r="D123" s="127"/>
      <c r="E123" s="51"/>
      <c r="F123" s="52">
        <f>SUM(G123:G123)</f>
        <v>27.2</v>
      </c>
      <c r="G123" s="52">
        <v>27.2</v>
      </c>
      <c r="H123" s="53">
        <f>I123/F123</f>
        <v>1097.7599264705882</v>
      </c>
      <c r="I123" s="54">
        <f>I124</f>
        <v>29859.07</v>
      </c>
    </row>
    <row r="124" spans="1:9" ht="33.75" customHeight="1" x14ac:dyDescent="0.25">
      <c r="A124" s="25" t="s">
        <v>102</v>
      </c>
      <c r="B124" s="117" t="s">
        <v>73</v>
      </c>
      <c r="C124" s="118"/>
      <c r="D124" s="119"/>
      <c r="E124" s="17" t="s">
        <v>12</v>
      </c>
      <c r="F124" s="107">
        <f>SUM(G124:G124)</f>
        <v>27.2</v>
      </c>
      <c r="G124" s="50">
        <f>G123</f>
        <v>27.2</v>
      </c>
      <c r="H124" s="18">
        <f>ROUND((I126+I125)/F124,2)</f>
        <v>1097.76</v>
      </c>
      <c r="I124" s="59">
        <f>ROUND(F124*H124,2)</f>
        <v>29859.07</v>
      </c>
    </row>
    <row r="125" spans="1:9" x14ac:dyDescent="0.25">
      <c r="A125" s="26"/>
      <c r="B125" s="12" t="s">
        <v>8</v>
      </c>
      <c r="C125" s="23"/>
      <c r="D125" s="13"/>
      <c r="E125" s="14" t="str">
        <f>E124</f>
        <v>м2</v>
      </c>
      <c r="F125" s="15">
        <f>F124</f>
        <v>27.2</v>
      </c>
      <c r="G125" s="15"/>
      <c r="H125" s="15">
        <v>350</v>
      </c>
      <c r="I125" s="16">
        <f>ROUND(H125*F125,2)</f>
        <v>9520</v>
      </c>
    </row>
    <row r="126" spans="1:9" x14ac:dyDescent="0.25">
      <c r="A126" s="26"/>
      <c r="B126" s="12" t="s">
        <v>9</v>
      </c>
      <c r="C126" s="23"/>
      <c r="D126" s="13"/>
      <c r="E126" s="14"/>
      <c r="F126" s="15"/>
      <c r="G126" s="15"/>
      <c r="H126" s="34"/>
      <c r="I126" s="16">
        <f>SUM(I127:I134)</f>
        <v>20339.150000000001</v>
      </c>
    </row>
    <row r="127" spans="1:9" x14ac:dyDescent="0.25">
      <c r="A127" s="26"/>
      <c r="B127" s="12"/>
      <c r="C127" s="23" t="s">
        <v>117</v>
      </c>
      <c r="D127" s="13">
        <f>1.539/3</f>
        <v>0.51300000000000001</v>
      </c>
      <c r="E127" s="14" t="s">
        <v>40</v>
      </c>
      <c r="F127" s="15">
        <f>F124*D127</f>
        <v>13.9536</v>
      </c>
      <c r="G127" s="81"/>
      <c r="H127" s="71">
        <f>60.2*3</f>
        <v>180.60000000000002</v>
      </c>
      <c r="I127" s="16">
        <f t="shared" ref="I127:I134" si="8">ROUND(H127*F127,2)</f>
        <v>2520.02</v>
      </c>
    </row>
    <row r="128" spans="1:9" x14ac:dyDescent="0.25">
      <c r="A128" s="26"/>
      <c r="B128" s="12"/>
      <c r="C128" s="23" t="s">
        <v>118</v>
      </c>
      <c r="D128" s="13">
        <f>2.971*1.206/2.67</f>
        <v>1.3419573033707866</v>
      </c>
      <c r="E128" s="14" t="s">
        <v>40</v>
      </c>
      <c r="F128" s="15">
        <f>F124*D128</f>
        <v>36.501238651685391</v>
      </c>
      <c r="G128" s="81"/>
      <c r="H128" s="71">
        <f>76.7*2.67</f>
        <v>204.78900000000002</v>
      </c>
      <c r="I128" s="16">
        <f t="shared" si="8"/>
        <v>7475.05</v>
      </c>
    </row>
    <row r="129" spans="1:9" x14ac:dyDescent="0.25">
      <c r="A129" s="26"/>
      <c r="B129" s="12"/>
      <c r="C129" s="23" t="s">
        <v>38</v>
      </c>
      <c r="D129" s="13">
        <v>1.6</v>
      </c>
      <c r="E129" s="14" t="s">
        <v>40</v>
      </c>
      <c r="F129" s="15">
        <f>F124*D129</f>
        <v>43.52</v>
      </c>
      <c r="G129" s="15"/>
      <c r="H129" s="34">
        <v>0.82</v>
      </c>
      <c r="I129" s="16">
        <f t="shared" si="8"/>
        <v>35.69</v>
      </c>
    </row>
    <row r="130" spans="1:9" x14ac:dyDescent="0.25">
      <c r="A130" s="26"/>
      <c r="B130" s="32"/>
      <c r="C130" s="33" t="s">
        <v>68</v>
      </c>
      <c r="D130" s="13">
        <f>1.2/30</f>
        <v>0.04</v>
      </c>
      <c r="E130" s="14" t="s">
        <v>18</v>
      </c>
      <c r="F130" s="15">
        <f>F124*D130</f>
        <v>1.0880000000000001</v>
      </c>
      <c r="G130" s="81"/>
      <c r="H130" s="71">
        <f>8.13*30</f>
        <v>243.90000000000003</v>
      </c>
      <c r="I130" s="16">
        <f t="shared" si="8"/>
        <v>265.36</v>
      </c>
    </row>
    <row r="131" spans="1:9" x14ac:dyDescent="0.25">
      <c r="A131" s="26"/>
      <c r="B131" s="12"/>
      <c r="C131" s="23" t="s">
        <v>44</v>
      </c>
      <c r="D131" s="13">
        <v>2.4</v>
      </c>
      <c r="E131" s="14" t="s">
        <v>12</v>
      </c>
      <c r="F131" s="15">
        <f>F124*D131</f>
        <v>65.28</v>
      </c>
      <c r="G131" s="15"/>
      <c r="H131" s="34">
        <v>113.3</v>
      </c>
      <c r="I131" s="16">
        <f t="shared" si="8"/>
        <v>7396.22</v>
      </c>
    </row>
    <row r="132" spans="1:9" x14ac:dyDescent="0.25">
      <c r="A132" s="26"/>
      <c r="B132" s="12"/>
      <c r="C132" s="23" t="s">
        <v>49</v>
      </c>
      <c r="D132" s="13">
        <f>1.03*0.075</f>
        <v>7.7249999999999999E-2</v>
      </c>
      <c r="E132" s="14" t="s">
        <v>92</v>
      </c>
      <c r="F132" s="15">
        <f>F124*D132</f>
        <v>2.1012</v>
      </c>
      <c r="G132" s="81"/>
      <c r="H132" s="71">
        <f>86.63/0.075</f>
        <v>1155.0666666666666</v>
      </c>
      <c r="I132" s="16">
        <f t="shared" si="8"/>
        <v>2427.0300000000002</v>
      </c>
    </row>
    <row r="133" spans="1:9" x14ac:dyDescent="0.25">
      <c r="A133" s="26"/>
      <c r="B133" s="12"/>
      <c r="C133" s="23" t="s">
        <v>42</v>
      </c>
      <c r="D133" s="13">
        <v>7</v>
      </c>
      <c r="E133" s="14" t="s">
        <v>40</v>
      </c>
      <c r="F133" s="15">
        <f>F124*D133</f>
        <v>190.4</v>
      </c>
      <c r="G133" s="15"/>
      <c r="H133" s="34">
        <v>0.34</v>
      </c>
      <c r="I133" s="16">
        <f t="shared" si="8"/>
        <v>64.739999999999995</v>
      </c>
    </row>
    <row r="134" spans="1:9" x14ac:dyDescent="0.25">
      <c r="A134" s="26"/>
      <c r="B134" s="32"/>
      <c r="C134" s="23" t="s">
        <v>43</v>
      </c>
      <c r="D134" s="13">
        <v>15</v>
      </c>
      <c r="E134" s="14" t="s">
        <v>40</v>
      </c>
      <c r="F134" s="15">
        <f>F124*D134</f>
        <v>408</v>
      </c>
      <c r="G134" s="15"/>
      <c r="H134" s="34">
        <v>0.38</v>
      </c>
      <c r="I134" s="16">
        <f t="shared" si="8"/>
        <v>155.04</v>
      </c>
    </row>
    <row r="135" spans="1:9" ht="33" customHeight="1" x14ac:dyDescent="0.25">
      <c r="A135" s="126" t="s">
        <v>109</v>
      </c>
      <c r="B135" s="127"/>
      <c r="C135" s="127"/>
      <c r="D135" s="127"/>
      <c r="E135" s="51"/>
      <c r="F135" s="52">
        <f>SUM(G135:G135)</f>
        <v>21</v>
      </c>
      <c r="G135" s="106">
        <v>21</v>
      </c>
      <c r="H135" s="72">
        <f>I135/F135</f>
        <v>1566.22</v>
      </c>
      <c r="I135" s="54">
        <f>I136</f>
        <v>32890.620000000003</v>
      </c>
    </row>
    <row r="136" spans="1:9" ht="33" customHeight="1" x14ac:dyDescent="0.25">
      <c r="A136" s="25" t="s">
        <v>110</v>
      </c>
      <c r="B136" s="117" t="s">
        <v>73</v>
      </c>
      <c r="C136" s="118"/>
      <c r="D136" s="119"/>
      <c r="E136" s="17" t="s">
        <v>12</v>
      </c>
      <c r="F136" s="18">
        <f>SUM(G136:G136)</f>
        <v>21</v>
      </c>
      <c r="G136" s="50">
        <f>G135</f>
        <v>21</v>
      </c>
      <c r="H136" s="18">
        <f>ROUND((I138+I137)/F136,2)</f>
        <v>1566.22</v>
      </c>
      <c r="I136" s="59">
        <f>ROUND(F136*H136,2)</f>
        <v>32890.620000000003</v>
      </c>
    </row>
    <row r="137" spans="1:9" x14ac:dyDescent="0.25">
      <c r="A137" s="26"/>
      <c r="B137" s="12" t="s">
        <v>8</v>
      </c>
      <c r="C137" s="23"/>
      <c r="D137" s="13"/>
      <c r="E137" s="14" t="str">
        <f>E136</f>
        <v>м2</v>
      </c>
      <c r="F137" s="15">
        <f>F136</f>
        <v>21</v>
      </c>
      <c r="G137" s="15"/>
      <c r="H137" s="15">
        <v>550</v>
      </c>
      <c r="I137" s="16">
        <f>ROUND(H137*F137,2)</f>
        <v>11550</v>
      </c>
    </row>
    <row r="138" spans="1:9" x14ac:dyDescent="0.25">
      <c r="A138" s="26"/>
      <c r="B138" s="12" t="s">
        <v>9</v>
      </c>
      <c r="C138" s="23"/>
      <c r="D138" s="13"/>
      <c r="E138" s="14"/>
      <c r="F138" s="15"/>
      <c r="G138" s="15"/>
      <c r="H138" s="34"/>
      <c r="I138" s="16">
        <f>SUM(I139:I147)</f>
        <v>21340.640000000003</v>
      </c>
    </row>
    <row r="139" spans="1:9" x14ac:dyDescent="0.25">
      <c r="A139" s="26"/>
      <c r="B139" s="12"/>
      <c r="C139" s="23" t="s">
        <v>117</v>
      </c>
      <c r="D139" s="13">
        <f>1.539/3</f>
        <v>0.51300000000000001</v>
      </c>
      <c r="E139" s="14" t="s">
        <v>40</v>
      </c>
      <c r="F139" s="15">
        <f>F136*D139</f>
        <v>10.773</v>
      </c>
      <c r="G139" s="81"/>
      <c r="H139" s="71">
        <f>60.2*3</f>
        <v>180.60000000000002</v>
      </c>
      <c r="I139" s="16">
        <f t="shared" ref="I139:I147" si="9">ROUND(H139*F139,2)</f>
        <v>1945.6</v>
      </c>
    </row>
    <row r="140" spans="1:9" x14ac:dyDescent="0.25">
      <c r="A140" s="26"/>
      <c r="B140" s="12"/>
      <c r="C140" s="23" t="s">
        <v>118</v>
      </c>
      <c r="D140" s="13">
        <f>2.971/2.67</f>
        <v>1.1127340823970038</v>
      </c>
      <c r="E140" s="14" t="s">
        <v>40</v>
      </c>
      <c r="F140" s="15">
        <f>F136*D140</f>
        <v>23.367415730337079</v>
      </c>
      <c r="G140" s="81"/>
      <c r="H140" s="71">
        <f>76.7*2.67</f>
        <v>204.78900000000002</v>
      </c>
      <c r="I140" s="16">
        <f t="shared" si="9"/>
        <v>4785.3900000000003</v>
      </c>
    </row>
    <row r="141" spans="1:9" x14ac:dyDescent="0.25">
      <c r="A141" s="26"/>
      <c r="B141" s="12"/>
      <c r="C141" s="23" t="s">
        <v>38</v>
      </c>
      <c r="D141" s="13">
        <v>1.6</v>
      </c>
      <c r="E141" s="14" t="s">
        <v>40</v>
      </c>
      <c r="F141" s="15">
        <f>F136*D141</f>
        <v>33.6</v>
      </c>
      <c r="G141" s="81"/>
      <c r="H141" s="71">
        <v>0.82</v>
      </c>
      <c r="I141" s="16">
        <f t="shared" si="9"/>
        <v>27.55</v>
      </c>
    </row>
    <row r="142" spans="1:9" x14ac:dyDescent="0.25">
      <c r="A142" s="26"/>
      <c r="B142" s="12"/>
      <c r="C142" s="23" t="s">
        <v>39</v>
      </c>
      <c r="D142" s="86">
        <f>1.002*0.05*0.04</f>
        <v>2.0040000000000001E-3</v>
      </c>
      <c r="E142" s="14" t="s">
        <v>92</v>
      </c>
      <c r="F142" s="15">
        <f>F136*D142</f>
        <v>4.2084000000000003E-2</v>
      </c>
      <c r="G142" s="81"/>
      <c r="H142" s="71">
        <f>35.33/0.05/0.04</f>
        <v>17664.999999999996</v>
      </c>
      <c r="I142" s="16">
        <f t="shared" si="9"/>
        <v>743.41</v>
      </c>
    </row>
    <row r="143" spans="1:9" x14ac:dyDescent="0.25">
      <c r="A143" s="26"/>
      <c r="B143" s="32"/>
      <c r="C143" s="33" t="s">
        <v>68</v>
      </c>
      <c r="D143" s="13">
        <f>1.2/30</f>
        <v>0.04</v>
      </c>
      <c r="E143" s="14" t="s">
        <v>106</v>
      </c>
      <c r="F143" s="15">
        <f>F136*D143</f>
        <v>0.84</v>
      </c>
      <c r="G143" s="81"/>
      <c r="H143" s="71">
        <f>8.13*30</f>
        <v>243.90000000000003</v>
      </c>
      <c r="I143" s="16">
        <f t="shared" si="9"/>
        <v>204.88</v>
      </c>
    </row>
    <row r="144" spans="1:9" x14ac:dyDescent="0.25">
      <c r="A144" s="26"/>
      <c r="B144" s="12"/>
      <c r="C144" s="23" t="s">
        <v>44</v>
      </c>
      <c r="D144" s="13">
        <v>4.8</v>
      </c>
      <c r="E144" s="14" t="s">
        <v>12</v>
      </c>
      <c r="F144" s="15">
        <f>F136*D144</f>
        <v>100.8</v>
      </c>
      <c r="G144" s="15"/>
      <c r="H144" s="34">
        <v>113.3</v>
      </c>
      <c r="I144" s="16">
        <f t="shared" si="9"/>
        <v>11420.64</v>
      </c>
    </row>
    <row r="145" spans="1:9" x14ac:dyDescent="0.25">
      <c r="A145" s="26"/>
      <c r="B145" s="12"/>
      <c r="C145" s="23" t="s">
        <v>49</v>
      </c>
      <c r="D145" s="13">
        <f>1.03*0.075</f>
        <v>7.7249999999999999E-2</v>
      </c>
      <c r="E145" s="14" t="s">
        <v>92</v>
      </c>
      <c r="F145" s="15">
        <f>F136*D145</f>
        <v>1.62225</v>
      </c>
      <c r="G145" s="81"/>
      <c r="H145" s="71">
        <f>86.63/0.075</f>
        <v>1155.0666666666666</v>
      </c>
      <c r="I145" s="16">
        <f t="shared" si="9"/>
        <v>1873.81</v>
      </c>
    </row>
    <row r="146" spans="1:9" x14ac:dyDescent="0.25">
      <c r="A146" s="26"/>
      <c r="B146" s="12"/>
      <c r="C146" s="23" t="s">
        <v>42</v>
      </c>
      <c r="D146" s="13">
        <v>14</v>
      </c>
      <c r="E146" s="14" t="s">
        <v>40</v>
      </c>
      <c r="F146" s="15">
        <f>F136*D146</f>
        <v>294</v>
      </c>
      <c r="G146" s="81"/>
      <c r="H146" s="71">
        <v>0.34</v>
      </c>
      <c r="I146" s="16">
        <f t="shared" si="9"/>
        <v>99.96</v>
      </c>
    </row>
    <row r="147" spans="1:9" x14ac:dyDescent="0.25">
      <c r="A147" s="26"/>
      <c r="B147" s="32"/>
      <c r="C147" s="33" t="s">
        <v>43</v>
      </c>
      <c r="D147" s="13">
        <v>30</v>
      </c>
      <c r="E147" s="14" t="s">
        <v>40</v>
      </c>
      <c r="F147" s="15">
        <f>F136*D147</f>
        <v>630</v>
      </c>
      <c r="G147" s="81"/>
      <c r="H147" s="71">
        <v>0.38</v>
      </c>
      <c r="I147" s="16">
        <f t="shared" si="9"/>
        <v>239.4</v>
      </c>
    </row>
    <row r="148" spans="1:9" x14ac:dyDescent="0.25">
      <c r="A148" s="85" t="s">
        <v>123</v>
      </c>
      <c r="B148" s="85"/>
      <c r="C148" s="85"/>
      <c r="D148" s="85"/>
      <c r="E148" s="85"/>
      <c r="F148" s="85"/>
      <c r="G148" s="85"/>
      <c r="H148" s="85"/>
      <c r="I148" s="67">
        <f>I85+I74+I60+I47+I33+I20+I96+I111+I123+I135</f>
        <v>1150569.6300000001</v>
      </c>
    </row>
    <row r="149" spans="1:9" ht="27" customHeight="1" x14ac:dyDescent="0.25">
      <c r="A149" s="77" t="s">
        <v>122</v>
      </c>
      <c r="B149" s="78"/>
      <c r="C149" s="78"/>
      <c r="D149" s="78"/>
      <c r="E149" s="79"/>
      <c r="F149" s="79"/>
      <c r="G149" s="79"/>
      <c r="H149" s="80"/>
      <c r="I149" s="9"/>
    </row>
    <row r="150" spans="1:9" ht="26.25" customHeight="1" x14ac:dyDescent="0.25">
      <c r="A150" s="126" t="s">
        <v>57</v>
      </c>
      <c r="B150" s="127"/>
      <c r="C150" s="127"/>
      <c r="D150" s="127"/>
      <c r="E150" s="51"/>
      <c r="F150" s="52">
        <f>SUM(G150:G150)</f>
        <v>278.8</v>
      </c>
      <c r="G150" s="52">
        <v>278.8</v>
      </c>
      <c r="H150" s="53">
        <f>I150/F150</f>
        <v>1424.7899928263989</v>
      </c>
      <c r="I150" s="54">
        <f>I151</f>
        <v>397231.45</v>
      </c>
    </row>
    <row r="151" spans="1:9" ht="31.5" customHeight="1" x14ac:dyDescent="0.25">
      <c r="A151" s="25" t="s">
        <v>58</v>
      </c>
      <c r="B151" s="117" t="s">
        <v>73</v>
      </c>
      <c r="C151" s="118"/>
      <c r="D151" s="119"/>
      <c r="E151" s="17" t="s">
        <v>12</v>
      </c>
      <c r="F151" s="18">
        <f>SUM(G151:G151)</f>
        <v>278.8</v>
      </c>
      <c r="G151" s="50">
        <f>G150</f>
        <v>278.8</v>
      </c>
      <c r="H151" s="18">
        <f>ROUND((I153+I152)/F151,2)</f>
        <v>1424.79</v>
      </c>
      <c r="I151" s="59">
        <f>ROUND(F151*H151,2)</f>
        <v>397231.45</v>
      </c>
    </row>
    <row r="152" spans="1:9" x14ac:dyDescent="0.25">
      <c r="A152" s="26"/>
      <c r="B152" s="12" t="s">
        <v>8</v>
      </c>
      <c r="C152" s="23"/>
      <c r="D152" s="13"/>
      <c r="E152" s="14" t="str">
        <f>E151</f>
        <v>м2</v>
      </c>
      <c r="F152" s="15">
        <f>F151</f>
        <v>278.8</v>
      </c>
      <c r="G152" s="15"/>
      <c r="H152" s="15">
        <v>550</v>
      </c>
      <c r="I152" s="16">
        <f>ROUND(H152*F152,2)</f>
        <v>153340</v>
      </c>
    </row>
    <row r="153" spans="1:9" x14ac:dyDescent="0.25">
      <c r="A153" s="26"/>
      <c r="B153" s="12" t="s">
        <v>9</v>
      </c>
      <c r="C153" s="23"/>
      <c r="D153" s="13"/>
      <c r="E153" s="14"/>
      <c r="F153" s="15"/>
      <c r="G153" s="105"/>
      <c r="H153" s="70"/>
      <c r="I153" s="16">
        <f>SUM(I154:I162)</f>
        <v>243892.25</v>
      </c>
    </row>
    <row r="154" spans="1:9" x14ac:dyDescent="0.25">
      <c r="A154" s="26"/>
      <c r="B154" s="12"/>
      <c r="C154" s="23" t="s">
        <v>117</v>
      </c>
      <c r="D154" s="13">
        <f>1.539/3</f>
        <v>0.51300000000000001</v>
      </c>
      <c r="E154" s="14" t="s">
        <v>40</v>
      </c>
      <c r="F154" s="15">
        <f>F151*D154</f>
        <v>143.02440000000001</v>
      </c>
      <c r="G154" s="81"/>
      <c r="H154" s="71">
        <f>60.2*3</f>
        <v>180.60000000000002</v>
      </c>
      <c r="I154" s="69">
        <f t="shared" ref="I154:I162" si="10">ROUND(H154*F154,2)</f>
        <v>25830.21</v>
      </c>
    </row>
    <row r="155" spans="1:9" x14ac:dyDescent="0.25">
      <c r="A155" s="26"/>
      <c r="B155" s="12"/>
      <c r="C155" s="23" t="s">
        <v>118</v>
      </c>
      <c r="D155" s="13">
        <f>2.971/2.67</f>
        <v>1.1127340823970038</v>
      </c>
      <c r="E155" s="14" t="s">
        <v>40</v>
      </c>
      <c r="F155" s="15">
        <f>F151*D155</f>
        <v>310.23026217228465</v>
      </c>
      <c r="G155" s="81"/>
      <c r="H155" s="71">
        <f>76.7*2.67</f>
        <v>204.78900000000002</v>
      </c>
      <c r="I155" s="69">
        <f t="shared" si="10"/>
        <v>63531.75</v>
      </c>
    </row>
    <row r="156" spans="1:9" x14ac:dyDescent="0.25">
      <c r="A156" s="26"/>
      <c r="B156" s="12"/>
      <c r="C156" s="23" t="s">
        <v>38</v>
      </c>
      <c r="D156" s="13">
        <v>1.6</v>
      </c>
      <c r="E156" s="14" t="s">
        <v>40</v>
      </c>
      <c r="F156" s="15">
        <f>F151*D156</f>
        <v>446.08000000000004</v>
      </c>
      <c r="G156" s="81"/>
      <c r="H156" s="71">
        <v>0.82</v>
      </c>
      <c r="I156" s="69">
        <f t="shared" si="10"/>
        <v>365.79</v>
      </c>
    </row>
    <row r="157" spans="1:9" x14ac:dyDescent="0.25">
      <c r="A157" s="26"/>
      <c r="B157" s="12"/>
      <c r="C157" s="23" t="s">
        <v>39</v>
      </c>
      <c r="D157" s="13">
        <f>0.871*0.05*0.04</f>
        <v>1.7420000000000003E-3</v>
      </c>
      <c r="E157" s="14" t="s">
        <v>92</v>
      </c>
      <c r="F157" s="15">
        <f>F151*D157</f>
        <v>0.48566960000000009</v>
      </c>
      <c r="G157" s="81"/>
      <c r="H157" s="71">
        <f>35.33/0.05/0.04</f>
        <v>17664.999999999996</v>
      </c>
      <c r="I157" s="69">
        <f t="shared" si="10"/>
        <v>8579.35</v>
      </c>
    </row>
    <row r="158" spans="1:9" x14ac:dyDescent="0.25">
      <c r="A158" s="26"/>
      <c r="B158" s="32"/>
      <c r="C158" s="33" t="s">
        <v>68</v>
      </c>
      <c r="D158" s="13">
        <f>1.2/30</f>
        <v>0.04</v>
      </c>
      <c r="E158" s="14" t="s">
        <v>106</v>
      </c>
      <c r="F158" s="15">
        <f>F151*D158</f>
        <v>11.152000000000001</v>
      </c>
      <c r="G158" s="81"/>
      <c r="H158" s="71">
        <f>8.13*30</f>
        <v>243.90000000000003</v>
      </c>
      <c r="I158" s="69">
        <f t="shared" si="10"/>
        <v>2719.97</v>
      </c>
    </row>
    <row r="159" spans="1:9" x14ac:dyDescent="0.25">
      <c r="A159" s="26"/>
      <c r="B159" s="12"/>
      <c r="C159" s="23" t="s">
        <v>41</v>
      </c>
      <c r="D159" s="13">
        <v>4.8</v>
      </c>
      <c r="E159" s="14" t="s">
        <v>12</v>
      </c>
      <c r="F159" s="15">
        <f>F151*D159</f>
        <v>1338.24</v>
      </c>
      <c r="G159" s="81"/>
      <c r="H159" s="71">
        <v>84.8</v>
      </c>
      <c r="I159" s="69">
        <f t="shared" si="10"/>
        <v>113482.75</v>
      </c>
    </row>
    <row r="160" spans="1:9" x14ac:dyDescent="0.25">
      <c r="A160" s="26"/>
      <c r="B160" s="12"/>
      <c r="C160" s="23" t="s">
        <v>49</v>
      </c>
      <c r="D160" s="13">
        <f>1.03*0.075</f>
        <v>7.7249999999999999E-2</v>
      </c>
      <c r="E160" s="14" t="s">
        <v>92</v>
      </c>
      <c r="F160" s="15">
        <f>F151*D160</f>
        <v>21.537300000000002</v>
      </c>
      <c r="G160" s="81"/>
      <c r="H160" s="71">
        <f>86.63/0.075</f>
        <v>1155.0666666666666</v>
      </c>
      <c r="I160" s="69">
        <f t="shared" si="10"/>
        <v>24877.02</v>
      </c>
    </row>
    <row r="161" spans="1:9" x14ac:dyDescent="0.25">
      <c r="A161" s="26"/>
      <c r="B161" s="12"/>
      <c r="C161" s="23" t="s">
        <v>42</v>
      </c>
      <c r="D161" s="13">
        <v>14</v>
      </c>
      <c r="E161" s="14" t="s">
        <v>40</v>
      </c>
      <c r="F161" s="15">
        <f>F151*D161</f>
        <v>3903.2000000000003</v>
      </c>
      <c r="G161" s="81"/>
      <c r="H161" s="71">
        <v>0.34</v>
      </c>
      <c r="I161" s="69">
        <f t="shared" si="10"/>
        <v>1327.09</v>
      </c>
    </row>
    <row r="162" spans="1:9" x14ac:dyDescent="0.25">
      <c r="A162" s="26"/>
      <c r="B162" s="32"/>
      <c r="C162" s="33" t="s">
        <v>43</v>
      </c>
      <c r="D162" s="13">
        <v>30</v>
      </c>
      <c r="E162" s="14" t="s">
        <v>40</v>
      </c>
      <c r="F162" s="15">
        <f>F151*D162</f>
        <v>8364</v>
      </c>
      <c r="G162" s="81"/>
      <c r="H162" s="71">
        <v>0.38</v>
      </c>
      <c r="I162" s="69">
        <f t="shared" si="10"/>
        <v>3178.32</v>
      </c>
    </row>
    <row r="163" spans="1:9" ht="29.25" customHeight="1" x14ac:dyDescent="0.25">
      <c r="A163" s="126" t="s">
        <v>59</v>
      </c>
      <c r="B163" s="127"/>
      <c r="C163" s="127"/>
      <c r="D163" s="127"/>
      <c r="E163" s="51"/>
      <c r="F163" s="52">
        <f>SUM(G163:G163)</f>
        <v>171.6</v>
      </c>
      <c r="G163" s="106">
        <v>171.6</v>
      </c>
      <c r="H163" s="72">
        <f>I163/F163</f>
        <v>1497.8300116550117</v>
      </c>
      <c r="I163" s="54">
        <f>I164</f>
        <v>257027.63</v>
      </c>
    </row>
    <row r="164" spans="1:9" ht="34.5" customHeight="1" x14ac:dyDescent="0.25">
      <c r="A164" s="25" t="s">
        <v>60</v>
      </c>
      <c r="B164" s="117" t="s">
        <v>73</v>
      </c>
      <c r="C164" s="118"/>
      <c r="D164" s="119"/>
      <c r="E164" s="17" t="s">
        <v>12</v>
      </c>
      <c r="F164" s="18">
        <f>SUM(G164:G164)</f>
        <v>171.6</v>
      </c>
      <c r="G164" s="50">
        <f>G163</f>
        <v>171.6</v>
      </c>
      <c r="H164" s="18">
        <f>ROUND((I166+I165)/F164,2)</f>
        <v>1497.83</v>
      </c>
      <c r="I164" s="59">
        <f>ROUND(F164*H164,2)</f>
        <v>257027.63</v>
      </c>
    </row>
    <row r="165" spans="1:9" x14ac:dyDescent="0.25">
      <c r="A165" s="26"/>
      <c r="B165" s="12" t="s">
        <v>8</v>
      </c>
      <c r="C165" s="23"/>
      <c r="D165" s="13"/>
      <c r="E165" s="14" t="str">
        <f>E164</f>
        <v>м2</v>
      </c>
      <c r="F165" s="15">
        <f>F164</f>
        <v>171.6</v>
      </c>
      <c r="G165" s="15"/>
      <c r="H165" s="15">
        <v>550</v>
      </c>
      <c r="I165" s="16">
        <f>ROUND(H165*F165,2)</f>
        <v>94380</v>
      </c>
    </row>
    <row r="166" spans="1:9" x14ac:dyDescent="0.25">
      <c r="A166" s="26"/>
      <c r="B166" s="12" t="s">
        <v>9</v>
      </c>
      <c r="C166" s="23"/>
      <c r="D166" s="13"/>
      <c r="E166" s="14"/>
      <c r="F166" s="15"/>
      <c r="G166" s="15"/>
      <c r="H166" s="34"/>
      <c r="I166" s="16">
        <f>SUM(I167:I176)</f>
        <v>162647.90999999997</v>
      </c>
    </row>
    <row r="167" spans="1:9" x14ac:dyDescent="0.25">
      <c r="A167" s="26"/>
      <c r="B167" s="12"/>
      <c r="C167" s="23" t="s">
        <v>117</v>
      </c>
      <c r="D167" s="13">
        <f>1.539/3</f>
        <v>0.51300000000000001</v>
      </c>
      <c r="E167" s="14" t="s">
        <v>40</v>
      </c>
      <c r="F167" s="15">
        <f>F164*D167</f>
        <v>88.030799999999999</v>
      </c>
      <c r="G167" s="81"/>
      <c r="H167" s="71">
        <f>60.2*3</f>
        <v>180.60000000000002</v>
      </c>
      <c r="I167" s="16">
        <f t="shared" ref="I167:I176" si="11">ROUND(H167*F167,2)</f>
        <v>15898.36</v>
      </c>
    </row>
    <row r="168" spans="1:9" x14ac:dyDescent="0.25">
      <c r="A168" s="26"/>
      <c r="B168" s="12"/>
      <c r="C168" s="23" t="s">
        <v>118</v>
      </c>
      <c r="D168" s="13">
        <f>2.971/2.67</f>
        <v>1.1127340823970038</v>
      </c>
      <c r="E168" s="14" t="s">
        <v>40</v>
      </c>
      <c r="F168" s="15">
        <f>F164*D168</f>
        <v>190.94516853932583</v>
      </c>
      <c r="G168" s="81"/>
      <c r="H168" s="71">
        <f>76.7*2.67</f>
        <v>204.78900000000002</v>
      </c>
      <c r="I168" s="16">
        <f t="shared" si="11"/>
        <v>39103.47</v>
      </c>
    </row>
    <row r="169" spans="1:9" x14ac:dyDescent="0.25">
      <c r="A169" s="26"/>
      <c r="B169" s="12"/>
      <c r="C169" s="23" t="s">
        <v>38</v>
      </c>
      <c r="D169" s="13">
        <v>1.6</v>
      </c>
      <c r="E169" s="14" t="s">
        <v>40</v>
      </c>
      <c r="F169" s="15">
        <f>F164*D169</f>
        <v>274.56</v>
      </c>
      <c r="G169" s="81"/>
      <c r="H169" s="71">
        <v>0.82</v>
      </c>
      <c r="I169" s="16">
        <f t="shared" si="11"/>
        <v>225.14</v>
      </c>
    </row>
    <row r="170" spans="1:9" x14ac:dyDescent="0.25">
      <c r="A170" s="26"/>
      <c r="B170" s="12"/>
      <c r="C170" s="23" t="s">
        <v>39</v>
      </c>
      <c r="D170" s="13">
        <f>0.39*2.57*0.05*0.04</f>
        <v>2.0046E-3</v>
      </c>
      <c r="E170" s="14" t="s">
        <v>92</v>
      </c>
      <c r="F170" s="15">
        <f>F164*D170</f>
        <v>0.34398936000000002</v>
      </c>
      <c r="G170" s="81"/>
      <c r="H170" s="71">
        <f>35.33/0.05/0.04</f>
        <v>17664.999999999996</v>
      </c>
      <c r="I170" s="16">
        <f t="shared" si="11"/>
        <v>6076.57</v>
      </c>
    </row>
    <row r="171" spans="1:9" x14ac:dyDescent="0.25">
      <c r="A171" s="26"/>
      <c r="B171" s="32"/>
      <c r="C171" s="33" t="s">
        <v>68</v>
      </c>
      <c r="D171" s="13">
        <f>1.2/30</f>
        <v>0.04</v>
      </c>
      <c r="E171" s="14" t="s">
        <v>106</v>
      </c>
      <c r="F171" s="15">
        <f>F164*D171</f>
        <v>6.8639999999999999</v>
      </c>
      <c r="G171" s="81"/>
      <c r="H171" s="71">
        <f>8.13*30</f>
        <v>243.90000000000003</v>
      </c>
      <c r="I171" s="16">
        <f t="shared" si="11"/>
        <v>1674.13</v>
      </c>
    </row>
    <row r="172" spans="1:9" x14ac:dyDescent="0.25">
      <c r="A172" s="26"/>
      <c r="B172" s="12"/>
      <c r="C172" s="23" t="s">
        <v>41</v>
      </c>
      <c r="D172" s="13">
        <v>2.4</v>
      </c>
      <c r="E172" s="14" t="s">
        <v>12</v>
      </c>
      <c r="F172" s="15">
        <f>F164*D172</f>
        <v>411.84</v>
      </c>
      <c r="G172" s="81"/>
      <c r="H172" s="71">
        <v>84.8</v>
      </c>
      <c r="I172" s="16">
        <f t="shared" si="11"/>
        <v>34924.03</v>
      </c>
    </row>
    <row r="173" spans="1:9" x14ac:dyDescent="0.25">
      <c r="A173" s="26"/>
      <c r="B173" s="12"/>
      <c r="C173" s="23" t="s">
        <v>44</v>
      </c>
      <c r="D173" s="13">
        <v>2.4</v>
      </c>
      <c r="E173" s="14" t="s">
        <v>12</v>
      </c>
      <c r="F173" s="15">
        <f>F164*D173</f>
        <v>411.84</v>
      </c>
      <c r="G173" s="15"/>
      <c r="H173" s="34">
        <v>113.3</v>
      </c>
      <c r="I173" s="16">
        <f t="shared" si="11"/>
        <v>46661.47</v>
      </c>
    </row>
    <row r="174" spans="1:9" x14ac:dyDescent="0.25">
      <c r="A174" s="26"/>
      <c r="B174" s="12"/>
      <c r="C174" s="23" t="s">
        <v>49</v>
      </c>
      <c r="D174" s="13">
        <f>1.03*0.075</f>
        <v>7.7249999999999999E-2</v>
      </c>
      <c r="E174" s="14" t="s">
        <v>12</v>
      </c>
      <c r="F174" s="15">
        <f>F164*D174</f>
        <v>13.2561</v>
      </c>
      <c r="G174" s="81"/>
      <c r="H174" s="71">
        <f>86.63/0.075</f>
        <v>1155.0666666666666</v>
      </c>
      <c r="I174" s="16">
        <f t="shared" si="11"/>
        <v>15311.68</v>
      </c>
    </row>
    <row r="175" spans="1:9" x14ac:dyDescent="0.25">
      <c r="A175" s="26"/>
      <c r="B175" s="12"/>
      <c r="C175" s="23" t="s">
        <v>42</v>
      </c>
      <c r="D175" s="13">
        <v>14</v>
      </c>
      <c r="E175" s="14" t="s">
        <v>40</v>
      </c>
      <c r="F175" s="15">
        <f>F164*D175</f>
        <v>2402.4</v>
      </c>
      <c r="G175" s="81"/>
      <c r="H175" s="71">
        <v>0.34</v>
      </c>
      <c r="I175" s="16">
        <f t="shared" si="11"/>
        <v>816.82</v>
      </c>
    </row>
    <row r="176" spans="1:9" x14ac:dyDescent="0.25">
      <c r="A176" s="26"/>
      <c r="B176" s="32"/>
      <c r="C176" s="33" t="s">
        <v>43</v>
      </c>
      <c r="D176" s="13">
        <v>30</v>
      </c>
      <c r="E176" s="14" t="s">
        <v>40</v>
      </c>
      <c r="F176" s="15">
        <f>F164*D176</f>
        <v>5148</v>
      </c>
      <c r="G176" s="81"/>
      <c r="H176" s="71">
        <v>0.38</v>
      </c>
      <c r="I176" s="16">
        <f t="shared" si="11"/>
        <v>1956.24</v>
      </c>
    </row>
    <row r="177" spans="1:9" ht="30.75" customHeight="1" x14ac:dyDescent="0.25">
      <c r="A177" s="126" t="s">
        <v>61</v>
      </c>
      <c r="B177" s="127"/>
      <c r="C177" s="127"/>
      <c r="D177" s="127"/>
      <c r="E177" s="51"/>
      <c r="F177" s="52">
        <f>SUM(G177:G177)</f>
        <v>125</v>
      </c>
      <c r="G177" s="52">
        <v>125</v>
      </c>
      <c r="H177" s="53">
        <f>I177/F177</f>
        <v>1535.19</v>
      </c>
      <c r="I177" s="54">
        <f>I178</f>
        <v>191898.75</v>
      </c>
    </row>
    <row r="178" spans="1:9" ht="33.75" customHeight="1" x14ac:dyDescent="0.25">
      <c r="A178" s="25" t="s">
        <v>62</v>
      </c>
      <c r="B178" s="117" t="s">
        <v>73</v>
      </c>
      <c r="C178" s="118"/>
      <c r="D178" s="119"/>
      <c r="E178" s="17" t="s">
        <v>12</v>
      </c>
      <c r="F178" s="18">
        <f>SUM(G178:G178)</f>
        <v>125</v>
      </c>
      <c r="G178" s="50">
        <f>G177</f>
        <v>125</v>
      </c>
      <c r="H178" s="18">
        <f>ROUND((I180+I179)/F178,2)</f>
        <v>1535.19</v>
      </c>
      <c r="I178" s="59">
        <f>ROUND(F178*H178,2)</f>
        <v>191898.75</v>
      </c>
    </row>
    <row r="179" spans="1:9" x14ac:dyDescent="0.25">
      <c r="A179" s="26"/>
      <c r="B179" s="12" t="s">
        <v>8</v>
      </c>
      <c r="C179" s="23"/>
      <c r="D179" s="13"/>
      <c r="E179" s="14" t="str">
        <f>E178</f>
        <v>м2</v>
      </c>
      <c r="F179" s="15">
        <f>F178</f>
        <v>125</v>
      </c>
      <c r="G179" s="15"/>
      <c r="H179" s="15">
        <v>550</v>
      </c>
      <c r="I179" s="16">
        <f>ROUND(H179*F179,2)</f>
        <v>68750</v>
      </c>
    </row>
    <row r="180" spans="1:9" x14ac:dyDescent="0.25">
      <c r="A180" s="26"/>
      <c r="B180" s="12" t="s">
        <v>9</v>
      </c>
      <c r="C180" s="23"/>
      <c r="D180" s="13"/>
      <c r="E180" s="14"/>
      <c r="F180" s="15"/>
      <c r="G180" s="105"/>
      <c r="H180" s="70"/>
      <c r="I180" s="16">
        <f>SUM(I181:I189)</f>
        <v>123149.1</v>
      </c>
    </row>
    <row r="181" spans="1:9" x14ac:dyDescent="0.25">
      <c r="A181" s="26"/>
      <c r="B181" s="12"/>
      <c r="C181" s="23" t="s">
        <v>117</v>
      </c>
      <c r="D181" s="13">
        <f>1.539/3</f>
        <v>0.51300000000000001</v>
      </c>
      <c r="E181" s="14" t="s">
        <v>40</v>
      </c>
      <c r="F181" s="15">
        <f>F178*D181</f>
        <v>64.125</v>
      </c>
      <c r="G181" s="81"/>
      <c r="H181" s="71">
        <f>60.2*3</f>
        <v>180.60000000000002</v>
      </c>
      <c r="I181" s="69">
        <f t="shared" ref="I181:I189" si="12">ROUND(H181*F181,2)</f>
        <v>11580.98</v>
      </c>
    </row>
    <row r="182" spans="1:9" x14ac:dyDescent="0.25">
      <c r="A182" s="26"/>
      <c r="B182" s="12"/>
      <c r="C182" s="23" t="s">
        <v>118</v>
      </c>
      <c r="D182" s="13">
        <f>2.971/2.67</f>
        <v>1.1127340823970038</v>
      </c>
      <c r="E182" s="14" t="s">
        <v>40</v>
      </c>
      <c r="F182" s="15">
        <f>F178*D182</f>
        <v>139.09176029962546</v>
      </c>
      <c r="G182" s="81"/>
      <c r="H182" s="71">
        <f>76.7*2.67</f>
        <v>204.78900000000002</v>
      </c>
      <c r="I182" s="69">
        <f t="shared" si="12"/>
        <v>28484.46</v>
      </c>
    </row>
    <row r="183" spans="1:9" x14ac:dyDescent="0.25">
      <c r="A183" s="26"/>
      <c r="B183" s="12"/>
      <c r="C183" s="23" t="s">
        <v>38</v>
      </c>
      <c r="D183" s="13">
        <v>1.6</v>
      </c>
      <c r="E183" s="14" t="s">
        <v>40</v>
      </c>
      <c r="F183" s="15">
        <f>F178*D183</f>
        <v>200</v>
      </c>
      <c r="G183" s="81"/>
      <c r="H183" s="71">
        <v>0.82</v>
      </c>
      <c r="I183" s="69">
        <f t="shared" si="12"/>
        <v>164</v>
      </c>
    </row>
    <row r="184" spans="1:9" x14ac:dyDescent="0.25">
      <c r="A184" s="26"/>
      <c r="B184" s="12"/>
      <c r="C184" s="23" t="s">
        <v>39</v>
      </c>
      <c r="D184" s="13">
        <f>0.871*0.05*0.04</f>
        <v>1.7420000000000003E-3</v>
      </c>
      <c r="E184" s="14" t="s">
        <v>92</v>
      </c>
      <c r="F184" s="15">
        <f>F178*D184</f>
        <v>0.21775000000000003</v>
      </c>
      <c r="G184" s="81"/>
      <c r="H184" s="71">
        <f>35.33/0.05/0.04</f>
        <v>17664.999999999996</v>
      </c>
      <c r="I184" s="69">
        <f t="shared" si="12"/>
        <v>3846.55</v>
      </c>
    </row>
    <row r="185" spans="1:9" x14ac:dyDescent="0.25">
      <c r="A185" s="26"/>
      <c r="B185" s="32"/>
      <c r="C185" s="33" t="s">
        <v>68</v>
      </c>
      <c r="D185" s="13">
        <f>1.2/30</f>
        <v>0.04</v>
      </c>
      <c r="E185" s="14" t="s">
        <v>106</v>
      </c>
      <c r="F185" s="15">
        <f>F178*D185</f>
        <v>5</v>
      </c>
      <c r="G185" s="81"/>
      <c r="H185" s="71">
        <f>8.13*30</f>
        <v>243.90000000000003</v>
      </c>
      <c r="I185" s="69">
        <f t="shared" si="12"/>
        <v>1219.5</v>
      </c>
    </row>
    <row r="186" spans="1:9" x14ac:dyDescent="0.25">
      <c r="A186" s="26"/>
      <c r="B186" s="12"/>
      <c r="C186" s="23" t="s">
        <v>45</v>
      </c>
      <c r="D186" s="13">
        <v>4.8</v>
      </c>
      <c r="E186" s="14" t="s">
        <v>12</v>
      </c>
      <c r="F186" s="15">
        <f>F178*D186</f>
        <v>600</v>
      </c>
      <c r="G186" s="81"/>
      <c r="H186" s="71">
        <v>107.8</v>
      </c>
      <c r="I186" s="69">
        <f t="shared" si="12"/>
        <v>64680</v>
      </c>
    </row>
    <row r="187" spans="1:9" x14ac:dyDescent="0.25">
      <c r="A187" s="26"/>
      <c r="B187" s="12"/>
      <c r="C187" s="23" t="s">
        <v>49</v>
      </c>
      <c r="D187" s="13">
        <f>1.03*0.075</f>
        <v>7.7249999999999999E-2</v>
      </c>
      <c r="E187" s="14" t="s">
        <v>92</v>
      </c>
      <c r="F187" s="15">
        <f>F177*D187</f>
        <v>9.65625</v>
      </c>
      <c r="G187" s="81"/>
      <c r="H187" s="71">
        <f>86.63/0.075</f>
        <v>1155.0666666666666</v>
      </c>
      <c r="I187" s="69">
        <f t="shared" si="12"/>
        <v>11153.61</v>
      </c>
    </row>
    <row r="188" spans="1:9" x14ac:dyDescent="0.25">
      <c r="A188" s="26"/>
      <c r="B188" s="12"/>
      <c r="C188" s="23" t="s">
        <v>42</v>
      </c>
      <c r="D188" s="13">
        <v>14</v>
      </c>
      <c r="E188" s="14" t="s">
        <v>40</v>
      </c>
      <c r="F188" s="15">
        <f>F178*D188</f>
        <v>1750</v>
      </c>
      <c r="G188" s="81"/>
      <c r="H188" s="71">
        <v>0.34</v>
      </c>
      <c r="I188" s="69">
        <f t="shared" si="12"/>
        <v>595</v>
      </c>
    </row>
    <row r="189" spans="1:9" x14ac:dyDescent="0.25">
      <c r="A189" s="26"/>
      <c r="B189" s="32"/>
      <c r="C189" s="33" t="s">
        <v>43</v>
      </c>
      <c r="D189" s="13">
        <v>30</v>
      </c>
      <c r="E189" s="14" t="s">
        <v>40</v>
      </c>
      <c r="F189" s="15">
        <f>F178*D189</f>
        <v>3750</v>
      </c>
      <c r="G189" s="81"/>
      <c r="H189" s="71">
        <v>0.38</v>
      </c>
      <c r="I189" s="69">
        <f t="shared" si="12"/>
        <v>1425</v>
      </c>
    </row>
    <row r="190" spans="1:9" ht="30.75" customHeight="1" x14ac:dyDescent="0.25">
      <c r="A190" s="126" t="s">
        <v>63</v>
      </c>
      <c r="B190" s="127"/>
      <c r="C190" s="127"/>
      <c r="D190" s="127"/>
      <c r="E190" s="51"/>
      <c r="F190" s="52">
        <f>SUM(G190:G190)</f>
        <v>75.099999999999994</v>
      </c>
      <c r="G190" s="106">
        <v>75.099999999999994</v>
      </c>
      <c r="H190" s="72">
        <f>I190/F190</f>
        <v>1821.4700399467376</v>
      </c>
      <c r="I190" s="54">
        <f>I191</f>
        <v>136792.4</v>
      </c>
    </row>
    <row r="191" spans="1:9" ht="30.75" customHeight="1" x14ac:dyDescent="0.25">
      <c r="A191" s="25" t="s">
        <v>64</v>
      </c>
      <c r="B191" s="117" t="s">
        <v>73</v>
      </c>
      <c r="C191" s="118"/>
      <c r="D191" s="119"/>
      <c r="E191" s="17" t="s">
        <v>12</v>
      </c>
      <c r="F191" s="18">
        <f>SUM(G191:G191)</f>
        <v>75.099999999999994</v>
      </c>
      <c r="G191" s="50">
        <f>G190</f>
        <v>75.099999999999994</v>
      </c>
      <c r="H191" s="18">
        <f>ROUND((I193+I192)/F191,2)</f>
        <v>1821.47</v>
      </c>
      <c r="I191" s="59">
        <f>ROUND(F191*H191,2)</f>
        <v>136792.4</v>
      </c>
    </row>
    <row r="192" spans="1:9" x14ac:dyDescent="0.25">
      <c r="A192" s="26"/>
      <c r="B192" s="12" t="s">
        <v>8</v>
      </c>
      <c r="C192" s="23"/>
      <c r="D192" s="13"/>
      <c r="E192" s="14" t="str">
        <f>E191</f>
        <v>м2</v>
      </c>
      <c r="F192" s="15">
        <f>F191</f>
        <v>75.099999999999994</v>
      </c>
      <c r="G192" s="15"/>
      <c r="H192" s="15">
        <v>650</v>
      </c>
      <c r="I192" s="16">
        <f>ROUND(H192*F192,2)</f>
        <v>48815</v>
      </c>
    </row>
    <row r="193" spans="1:9" x14ac:dyDescent="0.25">
      <c r="A193" s="26"/>
      <c r="B193" s="12" t="s">
        <v>9</v>
      </c>
      <c r="C193" s="23"/>
      <c r="D193" s="13"/>
      <c r="E193" s="14"/>
      <c r="F193" s="15"/>
      <c r="G193" s="105"/>
      <c r="H193" s="70"/>
      <c r="I193" s="16">
        <f>SUM(I194:I203)</f>
        <v>87977.15</v>
      </c>
    </row>
    <row r="194" spans="1:9" x14ac:dyDescent="0.25">
      <c r="A194" s="26"/>
      <c r="B194" s="12"/>
      <c r="C194" s="23" t="s">
        <v>117</v>
      </c>
      <c r="D194" s="13">
        <f>3.109/3</f>
        <v>1.0363333333333333</v>
      </c>
      <c r="E194" s="14" t="s">
        <v>40</v>
      </c>
      <c r="F194" s="15">
        <f>F191*D194</f>
        <v>77.828633333333329</v>
      </c>
      <c r="G194" s="81"/>
      <c r="H194" s="71">
        <f>60.2*3</f>
        <v>180.60000000000002</v>
      </c>
      <c r="I194" s="69">
        <f t="shared" ref="I194:I203" si="13">ROUND(H194*F194,2)</f>
        <v>14055.85</v>
      </c>
    </row>
    <row r="195" spans="1:9" x14ac:dyDescent="0.25">
      <c r="A195" s="26"/>
      <c r="B195" s="12"/>
      <c r="C195" s="23" t="s">
        <v>118</v>
      </c>
      <c r="D195" s="13">
        <f>3.952/2.67</f>
        <v>1.4801498127340824</v>
      </c>
      <c r="E195" s="14" t="s">
        <v>40</v>
      </c>
      <c r="F195" s="15">
        <f>F191*D195</f>
        <v>111.15925093632958</v>
      </c>
      <c r="G195" s="81"/>
      <c r="H195" s="71">
        <f>76.7*2.67</f>
        <v>204.78900000000002</v>
      </c>
      <c r="I195" s="69">
        <f t="shared" si="13"/>
        <v>22764.19</v>
      </c>
    </row>
    <row r="196" spans="1:9" x14ac:dyDescent="0.25">
      <c r="A196" s="26"/>
      <c r="B196" s="12"/>
      <c r="C196" s="23" t="s">
        <v>38</v>
      </c>
      <c r="D196" s="13">
        <v>3.2</v>
      </c>
      <c r="E196" s="14" t="s">
        <v>40</v>
      </c>
      <c r="F196" s="15">
        <f>F191*D196</f>
        <v>240.32</v>
      </c>
      <c r="G196" s="81"/>
      <c r="H196" s="71">
        <v>0.82</v>
      </c>
      <c r="I196" s="69">
        <f t="shared" si="13"/>
        <v>197.06</v>
      </c>
    </row>
    <row r="197" spans="1:9" x14ac:dyDescent="0.25">
      <c r="A197" s="26"/>
      <c r="B197" s="12"/>
      <c r="C197" s="23" t="s">
        <v>39</v>
      </c>
      <c r="D197" s="13">
        <f>0.871*2*0.05*0.04</f>
        <v>3.4840000000000006E-3</v>
      </c>
      <c r="E197" s="14" t="s">
        <v>92</v>
      </c>
      <c r="F197" s="15">
        <f>F191*D197</f>
        <v>0.2616484</v>
      </c>
      <c r="G197" s="81"/>
      <c r="H197" s="71">
        <f>35.33/0.05/0.04</f>
        <v>17664.999999999996</v>
      </c>
      <c r="I197" s="69">
        <f t="shared" si="13"/>
        <v>4622.0200000000004</v>
      </c>
    </row>
    <row r="198" spans="1:9" x14ac:dyDescent="0.25">
      <c r="A198" s="26"/>
      <c r="B198" s="32"/>
      <c r="C198" s="33" t="s">
        <v>68</v>
      </c>
      <c r="D198" s="13">
        <f>2.4/30</f>
        <v>0.08</v>
      </c>
      <c r="E198" s="14" t="s">
        <v>106</v>
      </c>
      <c r="F198" s="15">
        <f>F191*D198</f>
        <v>6.008</v>
      </c>
      <c r="G198" s="81"/>
      <c r="H198" s="71">
        <f>8.13*30</f>
        <v>243.90000000000003</v>
      </c>
      <c r="I198" s="69">
        <f t="shared" si="13"/>
        <v>1465.35</v>
      </c>
    </row>
    <row r="199" spans="1:9" x14ac:dyDescent="0.25">
      <c r="A199" s="26"/>
      <c r="B199" s="12"/>
      <c r="C199" s="23" t="s">
        <v>41</v>
      </c>
      <c r="D199" s="13">
        <v>4.7350000000000003</v>
      </c>
      <c r="E199" s="14" t="s">
        <v>12</v>
      </c>
      <c r="F199" s="15">
        <f>F191*D199</f>
        <v>355.5985</v>
      </c>
      <c r="G199" s="81"/>
      <c r="H199" s="71">
        <v>84.8</v>
      </c>
      <c r="I199" s="69">
        <f t="shared" si="13"/>
        <v>30154.75</v>
      </c>
    </row>
    <row r="200" spans="1:9" x14ac:dyDescent="0.25">
      <c r="A200" s="26"/>
      <c r="B200" s="12"/>
      <c r="C200" s="23" t="s">
        <v>49</v>
      </c>
      <c r="D200" s="13">
        <f>1.03*0.075</f>
        <v>7.7249999999999999E-2</v>
      </c>
      <c r="E200" s="14" t="s">
        <v>92</v>
      </c>
      <c r="F200" s="15">
        <f>F191*D200</f>
        <v>5.8014749999999999</v>
      </c>
      <c r="G200" s="81"/>
      <c r="H200" s="71">
        <f>86.63/0.075</f>
        <v>1155.0666666666666</v>
      </c>
      <c r="I200" s="69">
        <f t="shared" si="13"/>
        <v>6701.09</v>
      </c>
    </row>
    <row r="201" spans="1:9" x14ac:dyDescent="0.25">
      <c r="A201" s="26"/>
      <c r="B201" s="12"/>
      <c r="C201" s="23" t="s">
        <v>49</v>
      </c>
      <c r="D201" s="13">
        <f>1.03*0.075</f>
        <v>7.7249999999999999E-2</v>
      </c>
      <c r="E201" s="14" t="s">
        <v>92</v>
      </c>
      <c r="F201" s="15">
        <f>F191*D201</f>
        <v>5.8014749999999999</v>
      </c>
      <c r="G201" s="81"/>
      <c r="H201" s="71">
        <f>86.63/0.075</f>
        <v>1155.0666666666666</v>
      </c>
      <c r="I201" s="69">
        <f t="shared" si="13"/>
        <v>6701.09</v>
      </c>
    </row>
    <row r="202" spans="1:9" x14ac:dyDescent="0.25">
      <c r="A202" s="26"/>
      <c r="B202" s="12"/>
      <c r="C202" s="23" t="s">
        <v>42</v>
      </c>
      <c r="D202" s="13">
        <v>18</v>
      </c>
      <c r="E202" s="14" t="s">
        <v>40</v>
      </c>
      <c r="F202" s="15">
        <f>F191*D202</f>
        <v>1351.8</v>
      </c>
      <c r="G202" s="81"/>
      <c r="H202" s="71">
        <v>0.34</v>
      </c>
      <c r="I202" s="69">
        <f t="shared" si="13"/>
        <v>459.61</v>
      </c>
    </row>
    <row r="203" spans="1:9" x14ac:dyDescent="0.25">
      <c r="A203" s="26"/>
      <c r="B203" s="32"/>
      <c r="C203" s="33" t="s">
        <v>43</v>
      </c>
      <c r="D203" s="13">
        <v>30</v>
      </c>
      <c r="E203" s="14" t="s">
        <v>40</v>
      </c>
      <c r="F203" s="15">
        <f>F191*D203</f>
        <v>2253</v>
      </c>
      <c r="G203" s="81"/>
      <c r="H203" s="71">
        <v>0.38</v>
      </c>
      <c r="I203" s="69">
        <f t="shared" si="13"/>
        <v>856.14</v>
      </c>
    </row>
    <row r="204" spans="1:9" ht="30" customHeight="1" x14ac:dyDescent="0.25">
      <c r="A204" s="126" t="s">
        <v>125</v>
      </c>
      <c r="B204" s="127"/>
      <c r="C204" s="127"/>
      <c r="D204" s="127"/>
      <c r="E204" s="51"/>
      <c r="F204" s="52">
        <f>SUM(G204:G204)</f>
        <v>34.9</v>
      </c>
      <c r="G204" s="106">
        <v>34.9</v>
      </c>
      <c r="H204" s="72">
        <f>I204/F204</f>
        <v>866.58997134670494</v>
      </c>
      <c r="I204" s="54">
        <f>I205</f>
        <v>30243.99</v>
      </c>
    </row>
    <row r="205" spans="1:9" ht="30.75" customHeight="1" x14ac:dyDescent="0.25">
      <c r="A205" s="25" t="s">
        <v>65</v>
      </c>
      <c r="B205" s="117" t="s">
        <v>73</v>
      </c>
      <c r="C205" s="118"/>
      <c r="D205" s="119"/>
      <c r="E205" s="17" t="s">
        <v>12</v>
      </c>
      <c r="F205" s="18">
        <f>SUM(G205:G205)</f>
        <v>34.9</v>
      </c>
      <c r="G205" s="50">
        <f>G204</f>
        <v>34.9</v>
      </c>
      <c r="H205" s="18">
        <f>ROUND((I207+I206)/F205,2)</f>
        <v>866.59</v>
      </c>
      <c r="I205" s="59">
        <f>ROUND(F205*H205,2)</f>
        <v>30243.99</v>
      </c>
    </row>
    <row r="206" spans="1:9" x14ac:dyDescent="0.25">
      <c r="A206" s="26"/>
      <c r="B206" s="12" t="s">
        <v>8</v>
      </c>
      <c r="C206" s="23"/>
      <c r="D206" s="13"/>
      <c r="E206" s="14" t="str">
        <f>E205</f>
        <v>м2</v>
      </c>
      <c r="F206" s="15">
        <f>F205</f>
        <v>34.9</v>
      </c>
      <c r="G206" s="15"/>
      <c r="H206" s="15">
        <v>350</v>
      </c>
      <c r="I206" s="16">
        <f>ROUND(H206*F206,2)</f>
        <v>12215</v>
      </c>
    </row>
    <row r="207" spans="1:9" x14ac:dyDescent="0.25">
      <c r="A207" s="26"/>
      <c r="B207" s="12" t="s">
        <v>9</v>
      </c>
      <c r="C207" s="23"/>
      <c r="D207" s="13"/>
      <c r="E207" s="14"/>
      <c r="F207" s="15"/>
      <c r="G207" s="105"/>
      <c r="H207" s="70"/>
      <c r="I207" s="16">
        <f>SUM(I208:I214)</f>
        <v>18028.940000000002</v>
      </c>
    </row>
    <row r="208" spans="1:9" x14ac:dyDescent="0.25">
      <c r="A208" s="26"/>
      <c r="B208" s="12"/>
      <c r="C208" s="23" t="s">
        <v>46</v>
      </c>
      <c r="D208" s="13">
        <f>1.539/3</f>
        <v>0.51300000000000001</v>
      </c>
      <c r="E208" s="14" t="s">
        <v>40</v>
      </c>
      <c r="F208" s="15">
        <f>F205*D208</f>
        <v>17.903700000000001</v>
      </c>
      <c r="G208" s="81"/>
      <c r="H208" s="71">
        <f>56.8*3</f>
        <v>170.39999999999998</v>
      </c>
      <c r="I208" s="69">
        <f t="shared" ref="I208:I214" si="14">ROUND(H208*F208,2)</f>
        <v>3050.79</v>
      </c>
    </row>
    <row r="209" spans="1:9" x14ac:dyDescent="0.25">
      <c r="A209" s="26"/>
      <c r="B209" s="12"/>
      <c r="C209" s="23" t="s">
        <v>47</v>
      </c>
      <c r="D209" s="13">
        <f>2.971/2.67</f>
        <v>1.1127340823970038</v>
      </c>
      <c r="E209" s="14" t="s">
        <v>40</v>
      </c>
      <c r="F209" s="15">
        <f>F205*D209</f>
        <v>38.83441947565543</v>
      </c>
      <c r="G209" s="81"/>
      <c r="H209" s="71">
        <f>73*2.67</f>
        <v>194.91</v>
      </c>
      <c r="I209" s="69">
        <f t="shared" si="14"/>
        <v>7569.22</v>
      </c>
    </row>
    <row r="210" spans="1:9" x14ac:dyDescent="0.25">
      <c r="A210" s="26"/>
      <c r="B210" s="12"/>
      <c r="C210" s="23" t="s">
        <v>38</v>
      </c>
      <c r="D210" s="13">
        <v>1.6</v>
      </c>
      <c r="E210" s="14" t="s">
        <v>40</v>
      </c>
      <c r="F210" s="15">
        <f>F205*D210</f>
        <v>55.84</v>
      </c>
      <c r="G210" s="81"/>
      <c r="H210" s="71">
        <v>0.82</v>
      </c>
      <c r="I210" s="69">
        <f t="shared" si="14"/>
        <v>45.79</v>
      </c>
    </row>
    <row r="211" spans="1:9" x14ac:dyDescent="0.25">
      <c r="A211" s="26"/>
      <c r="B211" s="32"/>
      <c r="C211" s="33" t="s">
        <v>69</v>
      </c>
      <c r="D211" s="13">
        <f>1.2/30</f>
        <v>0.04</v>
      </c>
      <c r="E211" s="14" t="s">
        <v>106</v>
      </c>
      <c r="F211" s="15">
        <f>F204*D211</f>
        <v>1.3959999999999999</v>
      </c>
      <c r="G211" s="81"/>
      <c r="H211" s="71">
        <f>8.13*30</f>
        <v>243.90000000000003</v>
      </c>
      <c r="I211" s="69">
        <f t="shared" si="14"/>
        <v>340.48</v>
      </c>
    </row>
    <row r="212" spans="1:9" x14ac:dyDescent="0.25">
      <c r="A212" s="26"/>
      <c r="B212" s="12"/>
      <c r="C212" s="23" t="s">
        <v>44</v>
      </c>
      <c r="D212" s="13">
        <v>1.2</v>
      </c>
      <c r="E212" s="14" t="s">
        <v>12</v>
      </c>
      <c r="F212" s="15">
        <f>D212*F205</f>
        <v>41.879999999999995</v>
      </c>
      <c r="G212" s="68"/>
      <c r="H212" s="34">
        <v>113.3</v>
      </c>
      <c r="I212" s="69">
        <f t="shared" si="14"/>
        <v>4745</v>
      </c>
    </row>
    <row r="213" spans="1:9" x14ac:dyDescent="0.25">
      <c r="A213" s="26"/>
      <c r="B213" s="12"/>
      <c r="C213" s="23" t="s">
        <v>50</v>
      </c>
      <c r="D213" s="13">
        <f>1.03*0.05</f>
        <v>5.1500000000000004E-2</v>
      </c>
      <c r="E213" s="14" t="s">
        <v>92</v>
      </c>
      <c r="F213" s="15">
        <f>F205*D213</f>
        <v>1.79735</v>
      </c>
      <c r="G213" s="81"/>
      <c r="H213" s="71">
        <f>57.75/0.05</f>
        <v>1155</v>
      </c>
      <c r="I213" s="69">
        <f t="shared" si="14"/>
        <v>2075.94</v>
      </c>
    </row>
    <row r="214" spans="1:9" x14ac:dyDescent="0.25">
      <c r="A214" s="26"/>
      <c r="B214" s="12"/>
      <c r="C214" s="23" t="s">
        <v>42</v>
      </c>
      <c r="D214" s="13">
        <v>17</v>
      </c>
      <c r="E214" s="14" t="s">
        <v>40</v>
      </c>
      <c r="F214" s="15">
        <f>D214*F205</f>
        <v>593.29999999999995</v>
      </c>
      <c r="G214" s="81"/>
      <c r="H214" s="71">
        <v>0.34</v>
      </c>
      <c r="I214" s="69">
        <f t="shared" si="14"/>
        <v>201.72</v>
      </c>
    </row>
    <row r="215" spans="1:9" ht="30" customHeight="1" x14ac:dyDescent="0.25">
      <c r="A215" s="126" t="s">
        <v>126</v>
      </c>
      <c r="B215" s="127"/>
      <c r="C215" s="127"/>
      <c r="D215" s="127"/>
      <c r="E215" s="51"/>
      <c r="F215" s="52">
        <f>SUM(G215:G215)</f>
        <v>16.3</v>
      </c>
      <c r="G215" s="106">
        <v>16.3</v>
      </c>
      <c r="H215" s="72">
        <f>I215/F215</f>
        <v>1566.2202453987729</v>
      </c>
      <c r="I215" s="54">
        <f>I216</f>
        <v>25529.39</v>
      </c>
    </row>
    <row r="216" spans="1:9" ht="30" customHeight="1" x14ac:dyDescent="0.25">
      <c r="A216" s="25" t="s">
        <v>66</v>
      </c>
      <c r="B216" s="117" t="s">
        <v>73</v>
      </c>
      <c r="C216" s="118"/>
      <c r="D216" s="119"/>
      <c r="E216" s="17" t="s">
        <v>12</v>
      </c>
      <c r="F216" s="18">
        <f>SUM(G216:G216)</f>
        <v>16.3</v>
      </c>
      <c r="G216" s="50">
        <f>G215</f>
        <v>16.3</v>
      </c>
      <c r="H216" s="18">
        <f>ROUND((I218+I217)/F216,2)</f>
        <v>1566.22</v>
      </c>
      <c r="I216" s="59">
        <f>ROUND(F216*H216,2)</f>
        <v>25529.39</v>
      </c>
    </row>
    <row r="217" spans="1:9" x14ac:dyDescent="0.25">
      <c r="A217" s="26"/>
      <c r="B217" s="12" t="s">
        <v>8</v>
      </c>
      <c r="C217" s="23"/>
      <c r="D217" s="13"/>
      <c r="E217" s="14" t="str">
        <f>E216</f>
        <v>м2</v>
      </c>
      <c r="F217" s="15">
        <f>F216</f>
        <v>16.3</v>
      </c>
      <c r="G217" s="15"/>
      <c r="H217" s="15">
        <v>550</v>
      </c>
      <c r="I217" s="16">
        <f>ROUND(H217*F217,2)</f>
        <v>8965</v>
      </c>
    </row>
    <row r="218" spans="1:9" x14ac:dyDescent="0.25">
      <c r="A218" s="26"/>
      <c r="B218" s="12" t="s">
        <v>9</v>
      </c>
      <c r="C218" s="23"/>
      <c r="D218" s="13"/>
      <c r="E218" s="14"/>
      <c r="F218" s="15"/>
      <c r="G218" s="15"/>
      <c r="H218" s="34"/>
      <c r="I218" s="16">
        <f>SUM(I219:I227)</f>
        <v>16564.400000000001</v>
      </c>
    </row>
    <row r="219" spans="1:9" x14ac:dyDescent="0.25">
      <c r="A219" s="26"/>
      <c r="B219" s="12"/>
      <c r="C219" s="23" t="s">
        <v>117</v>
      </c>
      <c r="D219" s="13">
        <f>1.539/3</f>
        <v>0.51300000000000001</v>
      </c>
      <c r="E219" s="14" t="s">
        <v>40</v>
      </c>
      <c r="F219" s="15">
        <f>F216*D219</f>
        <v>8.3619000000000003</v>
      </c>
      <c r="G219" s="81"/>
      <c r="H219" s="71">
        <f>60.2*3</f>
        <v>180.60000000000002</v>
      </c>
      <c r="I219" s="16">
        <f t="shared" ref="I219:I227" si="15">ROUND(H219*F219,2)</f>
        <v>1510.16</v>
      </c>
    </row>
    <row r="220" spans="1:9" x14ac:dyDescent="0.25">
      <c r="A220" s="26"/>
      <c r="B220" s="12"/>
      <c r="C220" s="23" t="s">
        <v>118</v>
      </c>
      <c r="D220" s="13">
        <f>2.971/2.67</f>
        <v>1.1127340823970038</v>
      </c>
      <c r="E220" s="14" t="s">
        <v>40</v>
      </c>
      <c r="F220" s="15">
        <f>F216*D220</f>
        <v>18.137565543071162</v>
      </c>
      <c r="G220" s="81"/>
      <c r="H220" s="71">
        <f>76.7*2.67</f>
        <v>204.78900000000002</v>
      </c>
      <c r="I220" s="16">
        <f t="shared" si="15"/>
        <v>3714.37</v>
      </c>
    </row>
    <row r="221" spans="1:9" x14ac:dyDescent="0.25">
      <c r="A221" s="26"/>
      <c r="B221" s="12"/>
      <c r="C221" s="23" t="s">
        <v>38</v>
      </c>
      <c r="D221" s="13">
        <v>1.6</v>
      </c>
      <c r="E221" s="14" t="s">
        <v>40</v>
      </c>
      <c r="F221" s="15">
        <f>F216*D221</f>
        <v>26.080000000000002</v>
      </c>
      <c r="G221" s="81"/>
      <c r="H221" s="71">
        <v>0.82</v>
      </c>
      <c r="I221" s="16">
        <f t="shared" si="15"/>
        <v>21.39</v>
      </c>
    </row>
    <row r="222" spans="1:9" x14ac:dyDescent="0.25">
      <c r="A222" s="26"/>
      <c r="B222" s="12"/>
      <c r="C222" s="23" t="s">
        <v>39</v>
      </c>
      <c r="D222" s="13">
        <f>1.002*0.05*0.04</f>
        <v>2.0040000000000001E-3</v>
      </c>
      <c r="E222" s="14" t="s">
        <v>92</v>
      </c>
      <c r="F222" s="15">
        <f>F216*D222</f>
        <v>3.2665200000000005E-2</v>
      </c>
      <c r="G222" s="81"/>
      <c r="H222" s="71">
        <f>35.33/0.05/0.04</f>
        <v>17664.999999999996</v>
      </c>
      <c r="I222" s="16">
        <f t="shared" si="15"/>
        <v>577.03</v>
      </c>
    </row>
    <row r="223" spans="1:9" x14ac:dyDescent="0.25">
      <c r="A223" s="26"/>
      <c r="B223" s="32"/>
      <c r="C223" s="33" t="s">
        <v>68</v>
      </c>
      <c r="D223" s="13">
        <f>1.2/30</f>
        <v>0.04</v>
      </c>
      <c r="E223" s="14" t="s">
        <v>106</v>
      </c>
      <c r="F223" s="15">
        <f>F216*D223</f>
        <v>0.65200000000000002</v>
      </c>
      <c r="G223" s="81"/>
      <c r="H223" s="71">
        <f>8.13*30</f>
        <v>243.90000000000003</v>
      </c>
      <c r="I223" s="16">
        <f t="shared" si="15"/>
        <v>159.02000000000001</v>
      </c>
    </row>
    <row r="224" spans="1:9" x14ac:dyDescent="0.25">
      <c r="A224" s="26"/>
      <c r="B224" s="12"/>
      <c r="C224" s="23" t="s">
        <v>44</v>
      </c>
      <c r="D224" s="13">
        <v>4.8</v>
      </c>
      <c r="E224" s="14" t="s">
        <v>12</v>
      </c>
      <c r="F224" s="15">
        <f>D224*F216</f>
        <v>78.239999999999995</v>
      </c>
      <c r="G224" s="15"/>
      <c r="H224" s="34">
        <v>113.3</v>
      </c>
      <c r="I224" s="16">
        <f t="shared" si="15"/>
        <v>8864.59</v>
      </c>
    </row>
    <row r="225" spans="1:9" x14ac:dyDescent="0.25">
      <c r="A225" s="26"/>
      <c r="B225" s="12"/>
      <c r="C225" s="23" t="s">
        <v>49</v>
      </c>
      <c r="D225" s="13">
        <f>1.03*0.075</f>
        <v>7.7249999999999999E-2</v>
      </c>
      <c r="E225" s="14" t="s">
        <v>92</v>
      </c>
      <c r="F225" s="15">
        <f>F215*D225</f>
        <v>1.2591749999999999</v>
      </c>
      <c r="G225" s="81"/>
      <c r="H225" s="71">
        <f>86.63/0.075</f>
        <v>1155.0666666666666</v>
      </c>
      <c r="I225" s="16">
        <f t="shared" si="15"/>
        <v>1454.43</v>
      </c>
    </row>
    <row r="226" spans="1:9" x14ac:dyDescent="0.25">
      <c r="A226" s="26"/>
      <c r="B226" s="12"/>
      <c r="C226" s="23" t="s">
        <v>42</v>
      </c>
      <c r="D226" s="13">
        <v>14</v>
      </c>
      <c r="E226" s="14" t="s">
        <v>40</v>
      </c>
      <c r="F226" s="15">
        <f>F216*D226</f>
        <v>228.20000000000002</v>
      </c>
      <c r="G226" s="81"/>
      <c r="H226" s="71">
        <v>0.34</v>
      </c>
      <c r="I226" s="16">
        <f t="shared" si="15"/>
        <v>77.59</v>
      </c>
    </row>
    <row r="227" spans="1:9" x14ac:dyDescent="0.25">
      <c r="A227" s="26"/>
      <c r="B227" s="32"/>
      <c r="C227" s="33" t="s">
        <v>43</v>
      </c>
      <c r="D227" s="13">
        <v>30</v>
      </c>
      <c r="E227" s="14" t="s">
        <v>40</v>
      </c>
      <c r="F227" s="15">
        <f>F216*D227</f>
        <v>489</v>
      </c>
      <c r="G227" s="81"/>
      <c r="H227" s="71">
        <v>0.38</v>
      </c>
      <c r="I227" s="16">
        <f t="shared" si="15"/>
        <v>185.82</v>
      </c>
    </row>
    <row r="228" spans="1:9" ht="33.75" customHeight="1" x14ac:dyDescent="0.25">
      <c r="A228" s="126" t="s">
        <v>127</v>
      </c>
      <c r="B228" s="127"/>
      <c r="C228" s="127"/>
      <c r="D228" s="127"/>
      <c r="E228" s="51"/>
      <c r="F228" s="52">
        <f>SUM(G228:G228)</f>
        <v>23.7</v>
      </c>
      <c r="G228" s="52">
        <v>23.7</v>
      </c>
      <c r="H228" s="53">
        <f>I228/F228</f>
        <v>1029.3599156118144</v>
      </c>
      <c r="I228" s="54">
        <f>I229</f>
        <v>24395.83</v>
      </c>
    </row>
    <row r="229" spans="1:9" ht="30.75" customHeight="1" x14ac:dyDescent="0.25">
      <c r="A229" s="25" t="s">
        <v>67</v>
      </c>
      <c r="B229" s="117" t="s">
        <v>73</v>
      </c>
      <c r="C229" s="118"/>
      <c r="D229" s="119"/>
      <c r="E229" s="17" t="s">
        <v>12</v>
      </c>
      <c r="F229" s="18">
        <f>SUM(G229:G229)</f>
        <v>23.7</v>
      </c>
      <c r="G229" s="50">
        <f>G228</f>
        <v>23.7</v>
      </c>
      <c r="H229" s="18">
        <f>ROUND((I231+I230)/F229,2)</f>
        <v>1029.3599999999999</v>
      </c>
      <c r="I229" s="59">
        <f>ROUND(F229*H229,2)</f>
        <v>24395.83</v>
      </c>
    </row>
    <row r="230" spans="1:9" x14ac:dyDescent="0.25">
      <c r="A230" s="26"/>
      <c r="B230" s="12" t="s">
        <v>8</v>
      </c>
      <c r="C230" s="23"/>
      <c r="D230" s="13"/>
      <c r="E230" s="14" t="str">
        <f>E229</f>
        <v>м2</v>
      </c>
      <c r="F230" s="15">
        <f>F229</f>
        <v>23.7</v>
      </c>
      <c r="G230" s="15"/>
      <c r="H230" s="15">
        <v>350</v>
      </c>
      <c r="I230" s="16">
        <f>ROUND(H230*F230,2)</f>
        <v>8295</v>
      </c>
    </row>
    <row r="231" spans="1:9" x14ac:dyDescent="0.25">
      <c r="A231" s="26"/>
      <c r="B231" s="12" t="s">
        <v>9</v>
      </c>
      <c r="C231" s="23"/>
      <c r="D231" s="13"/>
      <c r="E231" s="14"/>
      <c r="F231" s="15"/>
      <c r="G231" s="15"/>
      <c r="H231" s="34"/>
      <c r="I231" s="16">
        <f>SUM(I232:I239)</f>
        <v>16100.889999999998</v>
      </c>
    </row>
    <row r="232" spans="1:9" x14ac:dyDescent="0.25">
      <c r="A232" s="26"/>
      <c r="B232" s="12"/>
      <c r="C232" s="23" t="s">
        <v>117</v>
      </c>
      <c r="D232" s="13">
        <f>1.539/3</f>
        <v>0.51300000000000001</v>
      </c>
      <c r="E232" s="14" t="s">
        <v>40</v>
      </c>
      <c r="F232" s="15">
        <f>F229*D232</f>
        <v>12.158099999999999</v>
      </c>
      <c r="G232" s="81"/>
      <c r="H232" s="71">
        <f>60.2*3</f>
        <v>180.60000000000002</v>
      </c>
      <c r="I232" s="16">
        <f t="shared" ref="I232:I239" si="16">ROUND(H232*F232,2)</f>
        <v>2195.75</v>
      </c>
    </row>
    <row r="233" spans="1:9" x14ac:dyDescent="0.25">
      <c r="A233" s="26"/>
      <c r="B233" s="12"/>
      <c r="C233" s="23" t="s">
        <v>118</v>
      </c>
      <c r="D233" s="13">
        <f>2.971*1.206/2.67</f>
        <v>1.3419573033707866</v>
      </c>
      <c r="E233" s="14" t="s">
        <v>40</v>
      </c>
      <c r="F233" s="15">
        <f>F229*D233</f>
        <v>31.804388089887642</v>
      </c>
      <c r="G233" s="81"/>
      <c r="H233" s="71">
        <f>76.7*2.67</f>
        <v>204.78900000000002</v>
      </c>
      <c r="I233" s="16">
        <f t="shared" si="16"/>
        <v>6513.19</v>
      </c>
    </row>
    <row r="234" spans="1:9" x14ac:dyDescent="0.25">
      <c r="A234" s="26"/>
      <c r="B234" s="12"/>
      <c r="C234" s="23" t="s">
        <v>38</v>
      </c>
      <c r="D234" s="13">
        <v>1.6</v>
      </c>
      <c r="E234" s="14" t="s">
        <v>40</v>
      </c>
      <c r="F234" s="15">
        <f>F229*D234</f>
        <v>37.92</v>
      </c>
      <c r="G234" s="15"/>
      <c r="H234" s="34">
        <v>0.82</v>
      </c>
      <c r="I234" s="16">
        <f t="shared" si="16"/>
        <v>31.09</v>
      </c>
    </row>
    <row r="235" spans="1:9" x14ac:dyDescent="0.25">
      <c r="A235" s="26"/>
      <c r="B235" s="32"/>
      <c r="C235" s="33" t="s">
        <v>68</v>
      </c>
      <c r="D235" s="13">
        <f>1.2/30</f>
        <v>0.04</v>
      </c>
      <c r="E235" s="14" t="s">
        <v>106</v>
      </c>
      <c r="F235" s="15">
        <f>F229*D235</f>
        <v>0.94799999999999995</v>
      </c>
      <c r="G235" s="81"/>
      <c r="H235" s="71">
        <f>8.13*30</f>
        <v>243.90000000000003</v>
      </c>
      <c r="I235" s="16">
        <f t="shared" si="16"/>
        <v>231.22</v>
      </c>
    </row>
    <row r="236" spans="1:9" x14ac:dyDescent="0.25">
      <c r="A236" s="26"/>
      <c r="B236" s="12"/>
      <c r="C236" s="23" t="s">
        <v>41</v>
      </c>
      <c r="D236" s="13">
        <v>2.4</v>
      </c>
      <c r="E236" s="14" t="s">
        <v>12</v>
      </c>
      <c r="F236" s="15">
        <f>F229*D236</f>
        <v>56.879999999999995</v>
      </c>
      <c r="G236" s="15"/>
      <c r="H236" s="34">
        <v>84.8</v>
      </c>
      <c r="I236" s="16">
        <f t="shared" si="16"/>
        <v>4823.42</v>
      </c>
    </row>
    <row r="237" spans="1:9" x14ac:dyDescent="0.25">
      <c r="A237" s="26"/>
      <c r="B237" s="12"/>
      <c r="C237" s="23" t="s">
        <v>49</v>
      </c>
      <c r="D237" s="13">
        <f>1.03*0.075</f>
        <v>7.7249999999999999E-2</v>
      </c>
      <c r="E237" s="14" t="s">
        <v>92</v>
      </c>
      <c r="F237" s="15">
        <f>F229*D237</f>
        <v>1.8308249999999999</v>
      </c>
      <c r="G237" s="81"/>
      <c r="H237" s="71">
        <f>86.63/0.075</f>
        <v>1155.0666666666666</v>
      </c>
      <c r="I237" s="16">
        <f t="shared" si="16"/>
        <v>2114.7199999999998</v>
      </c>
    </row>
    <row r="238" spans="1:9" x14ac:dyDescent="0.25">
      <c r="A238" s="26"/>
      <c r="B238" s="12"/>
      <c r="C238" s="23" t="s">
        <v>42</v>
      </c>
      <c r="D238" s="13">
        <v>7</v>
      </c>
      <c r="E238" s="14" t="s">
        <v>40</v>
      </c>
      <c r="F238" s="15">
        <f>F229*D238</f>
        <v>165.9</v>
      </c>
      <c r="G238" s="15"/>
      <c r="H238" s="34">
        <v>0.34</v>
      </c>
      <c r="I238" s="16">
        <f t="shared" si="16"/>
        <v>56.41</v>
      </c>
    </row>
    <row r="239" spans="1:9" x14ac:dyDescent="0.25">
      <c r="A239" s="26"/>
      <c r="B239" s="32"/>
      <c r="C239" s="23" t="s">
        <v>43</v>
      </c>
      <c r="D239" s="13">
        <v>15</v>
      </c>
      <c r="E239" s="14" t="s">
        <v>40</v>
      </c>
      <c r="F239" s="15">
        <f>F229*D239</f>
        <v>355.5</v>
      </c>
      <c r="G239" s="15"/>
      <c r="H239" s="34">
        <v>0.38</v>
      </c>
      <c r="I239" s="16">
        <f t="shared" si="16"/>
        <v>135.09</v>
      </c>
    </row>
    <row r="240" spans="1:9" ht="33.75" customHeight="1" x14ac:dyDescent="0.25">
      <c r="A240" s="126" t="s">
        <v>116</v>
      </c>
      <c r="B240" s="127"/>
      <c r="C240" s="127"/>
      <c r="D240" s="127"/>
      <c r="E240" s="51"/>
      <c r="F240" s="52">
        <f>SUM(G240:G240)</f>
        <v>12.5</v>
      </c>
      <c r="G240" s="52">
        <v>12.5</v>
      </c>
      <c r="H240" s="53">
        <f>I240/F240</f>
        <v>1097.76</v>
      </c>
      <c r="I240" s="54">
        <f>I241</f>
        <v>13722</v>
      </c>
    </row>
    <row r="241" spans="1:9" ht="28.5" customHeight="1" x14ac:dyDescent="0.25">
      <c r="A241" s="25" t="s">
        <v>113</v>
      </c>
      <c r="B241" s="117" t="s">
        <v>73</v>
      </c>
      <c r="C241" s="118"/>
      <c r="D241" s="119"/>
      <c r="E241" s="17" t="s">
        <v>12</v>
      </c>
      <c r="F241" s="107">
        <f>SUM(G241:G241)</f>
        <v>12.5</v>
      </c>
      <c r="G241" s="50">
        <f>G240</f>
        <v>12.5</v>
      </c>
      <c r="H241" s="18">
        <f>ROUND((I243+I242)/F241,2)</f>
        <v>1097.76</v>
      </c>
      <c r="I241" s="59">
        <f>ROUND(F241*H241,2)</f>
        <v>13722</v>
      </c>
    </row>
    <row r="242" spans="1:9" x14ac:dyDescent="0.25">
      <c r="A242" s="26"/>
      <c r="B242" s="12" t="s">
        <v>8</v>
      </c>
      <c r="C242" s="23"/>
      <c r="D242" s="13"/>
      <c r="E242" s="14" t="str">
        <f>E241</f>
        <v>м2</v>
      </c>
      <c r="F242" s="15">
        <f>F241</f>
        <v>12.5</v>
      </c>
      <c r="G242" s="15"/>
      <c r="H242" s="15">
        <v>350</v>
      </c>
      <c r="I242" s="16">
        <f>ROUND(H242*F242,2)</f>
        <v>4375</v>
      </c>
    </row>
    <row r="243" spans="1:9" x14ac:dyDescent="0.25">
      <c r="A243" s="26"/>
      <c r="B243" s="12" t="s">
        <v>9</v>
      </c>
      <c r="C243" s="23"/>
      <c r="D243" s="13"/>
      <c r="E243" s="14"/>
      <c r="F243" s="15"/>
      <c r="G243" s="15"/>
      <c r="H243" s="34"/>
      <c r="I243" s="16">
        <f>SUM(I244:I251)</f>
        <v>9347.0399999999991</v>
      </c>
    </row>
    <row r="244" spans="1:9" x14ac:dyDescent="0.25">
      <c r="A244" s="26"/>
      <c r="B244" s="12"/>
      <c r="C244" s="23" t="s">
        <v>117</v>
      </c>
      <c r="D244" s="13">
        <f>1.539/3</f>
        <v>0.51300000000000001</v>
      </c>
      <c r="E244" s="14" t="s">
        <v>40</v>
      </c>
      <c r="F244" s="15">
        <f>F241*D244</f>
        <v>6.4125000000000005</v>
      </c>
      <c r="G244" s="81"/>
      <c r="H244" s="71">
        <f>60.2*3</f>
        <v>180.60000000000002</v>
      </c>
      <c r="I244" s="16">
        <f t="shared" ref="I244:I251" si="17">ROUND(H244*F244,2)</f>
        <v>1158.0999999999999</v>
      </c>
    </row>
    <row r="245" spans="1:9" x14ac:dyDescent="0.25">
      <c r="A245" s="26"/>
      <c r="B245" s="12"/>
      <c r="C245" s="23" t="s">
        <v>118</v>
      </c>
      <c r="D245" s="13">
        <f>2.971*1.206/2.67</f>
        <v>1.3419573033707866</v>
      </c>
      <c r="E245" s="14" t="s">
        <v>40</v>
      </c>
      <c r="F245" s="15">
        <f>F241*D245</f>
        <v>16.774466292134832</v>
      </c>
      <c r="G245" s="81"/>
      <c r="H245" s="71">
        <f>76.7*2.67</f>
        <v>204.78900000000002</v>
      </c>
      <c r="I245" s="16">
        <f t="shared" si="17"/>
        <v>3435.23</v>
      </c>
    </row>
    <row r="246" spans="1:9" x14ac:dyDescent="0.25">
      <c r="A246" s="26"/>
      <c r="B246" s="12"/>
      <c r="C246" s="23" t="s">
        <v>38</v>
      </c>
      <c r="D246" s="13">
        <v>1.6</v>
      </c>
      <c r="E246" s="14" t="s">
        <v>40</v>
      </c>
      <c r="F246" s="15">
        <f>F241*D246</f>
        <v>20</v>
      </c>
      <c r="G246" s="15"/>
      <c r="H246" s="34">
        <v>0.82</v>
      </c>
      <c r="I246" s="16">
        <f t="shared" si="17"/>
        <v>16.399999999999999</v>
      </c>
    </row>
    <row r="247" spans="1:9" x14ac:dyDescent="0.25">
      <c r="A247" s="26"/>
      <c r="B247" s="32"/>
      <c r="C247" s="33" t="s">
        <v>68</v>
      </c>
      <c r="D247" s="13">
        <f>1.2/30</f>
        <v>0.04</v>
      </c>
      <c r="E247" s="14" t="s">
        <v>18</v>
      </c>
      <c r="F247" s="15">
        <f>F241*D247</f>
        <v>0.5</v>
      </c>
      <c r="G247" s="81"/>
      <c r="H247" s="71">
        <f>8.13*30</f>
        <v>243.90000000000003</v>
      </c>
      <c r="I247" s="16">
        <f t="shared" si="17"/>
        <v>121.95</v>
      </c>
    </row>
    <row r="248" spans="1:9" x14ac:dyDescent="0.25">
      <c r="A248" s="26"/>
      <c r="B248" s="12"/>
      <c r="C248" s="23" t="s">
        <v>44</v>
      </c>
      <c r="D248" s="13">
        <v>2.4</v>
      </c>
      <c r="E248" s="14" t="s">
        <v>12</v>
      </c>
      <c r="F248" s="15">
        <f>F241*D248</f>
        <v>30</v>
      </c>
      <c r="G248" s="15"/>
      <c r="H248" s="34">
        <v>113.3</v>
      </c>
      <c r="I248" s="16">
        <f t="shared" si="17"/>
        <v>3399</v>
      </c>
    </row>
    <row r="249" spans="1:9" x14ac:dyDescent="0.25">
      <c r="A249" s="26"/>
      <c r="B249" s="12"/>
      <c r="C249" s="23" t="s">
        <v>49</v>
      </c>
      <c r="D249" s="13">
        <f>1.03*0.075</f>
        <v>7.7249999999999999E-2</v>
      </c>
      <c r="E249" s="14" t="s">
        <v>92</v>
      </c>
      <c r="F249" s="15">
        <f>F241*D249</f>
        <v>0.96562499999999996</v>
      </c>
      <c r="G249" s="81"/>
      <c r="H249" s="71">
        <f>86.63/0.075</f>
        <v>1155.0666666666666</v>
      </c>
      <c r="I249" s="16">
        <f t="shared" si="17"/>
        <v>1115.3599999999999</v>
      </c>
    </row>
    <row r="250" spans="1:9" x14ac:dyDescent="0.25">
      <c r="A250" s="26"/>
      <c r="B250" s="12"/>
      <c r="C250" s="23" t="s">
        <v>42</v>
      </c>
      <c r="D250" s="13">
        <v>7</v>
      </c>
      <c r="E250" s="14" t="s">
        <v>40</v>
      </c>
      <c r="F250" s="15">
        <f>F241*D250</f>
        <v>87.5</v>
      </c>
      <c r="G250" s="15"/>
      <c r="H250" s="34">
        <v>0.34</v>
      </c>
      <c r="I250" s="16">
        <f t="shared" si="17"/>
        <v>29.75</v>
      </c>
    </row>
    <row r="251" spans="1:9" x14ac:dyDescent="0.25">
      <c r="A251" s="26"/>
      <c r="B251" s="32"/>
      <c r="C251" s="23" t="s">
        <v>43</v>
      </c>
      <c r="D251" s="13">
        <v>15</v>
      </c>
      <c r="E251" s="14" t="s">
        <v>40</v>
      </c>
      <c r="F251" s="15">
        <f>F241*D251</f>
        <v>187.5</v>
      </c>
      <c r="G251" s="15"/>
      <c r="H251" s="34">
        <v>0.38</v>
      </c>
      <c r="I251" s="16">
        <f t="shared" si="17"/>
        <v>71.25</v>
      </c>
    </row>
    <row r="252" spans="1:9" ht="30" customHeight="1" x14ac:dyDescent="0.25">
      <c r="A252" s="126" t="s">
        <v>128</v>
      </c>
      <c r="B252" s="127"/>
      <c r="C252" s="127"/>
      <c r="D252" s="127"/>
      <c r="E252" s="51"/>
      <c r="F252" s="52">
        <f>SUM(G252:G252)</f>
        <v>10.199999999999999</v>
      </c>
      <c r="G252" s="52">
        <v>10.199999999999999</v>
      </c>
      <c r="H252" s="53">
        <f>I252/F252</f>
        <v>1889.0401960784313</v>
      </c>
      <c r="I252" s="54">
        <f>I253</f>
        <v>19268.21</v>
      </c>
    </row>
    <row r="253" spans="1:9" ht="30.75" customHeight="1" x14ac:dyDescent="0.25">
      <c r="A253" s="25" t="s">
        <v>112</v>
      </c>
      <c r="B253" s="117" t="s">
        <v>73</v>
      </c>
      <c r="C253" s="118"/>
      <c r="D253" s="119"/>
      <c r="E253" s="17" t="s">
        <v>12</v>
      </c>
      <c r="F253" s="107">
        <f>SUM(G253:G253)</f>
        <v>10.199999999999999</v>
      </c>
      <c r="G253" s="50">
        <f>G252</f>
        <v>10.199999999999999</v>
      </c>
      <c r="H253" s="18">
        <f>ROUND((I255+I254)/F253,2)</f>
        <v>1889.04</v>
      </c>
      <c r="I253" s="59">
        <f>ROUND(F253*H253,2)</f>
        <v>19268.21</v>
      </c>
    </row>
    <row r="254" spans="1:9" x14ac:dyDescent="0.25">
      <c r="A254" s="26"/>
      <c r="B254" s="12" t="s">
        <v>8</v>
      </c>
      <c r="C254" s="23"/>
      <c r="D254" s="13"/>
      <c r="E254" s="14" t="str">
        <f>E253</f>
        <v>м2</v>
      </c>
      <c r="F254" s="15">
        <f>F253</f>
        <v>10.199999999999999</v>
      </c>
      <c r="G254" s="15"/>
      <c r="H254" s="15">
        <v>650</v>
      </c>
      <c r="I254" s="16">
        <f>ROUND(H254*F254,2)</f>
        <v>6630</v>
      </c>
    </row>
    <row r="255" spans="1:9" x14ac:dyDescent="0.25">
      <c r="A255" s="26"/>
      <c r="B255" s="12" t="s">
        <v>9</v>
      </c>
      <c r="C255" s="23"/>
      <c r="D255" s="13"/>
      <c r="E255" s="14"/>
      <c r="F255" s="15"/>
      <c r="G255" s="15"/>
      <c r="H255" s="34"/>
      <c r="I255" s="16">
        <f>SUM(I256:I266)</f>
        <v>12638.192879999999</v>
      </c>
    </row>
    <row r="256" spans="1:9" x14ac:dyDescent="0.25">
      <c r="A256" s="26"/>
      <c r="B256" s="12"/>
      <c r="C256" s="23" t="s">
        <v>117</v>
      </c>
      <c r="D256" s="13">
        <f>3.109/3</f>
        <v>1.0363333333333333</v>
      </c>
      <c r="E256" s="14" t="s">
        <v>40</v>
      </c>
      <c r="F256" s="15">
        <f>F253*D256</f>
        <v>10.570599999999999</v>
      </c>
      <c r="G256" s="81"/>
      <c r="H256" s="71">
        <f>60.2*3</f>
        <v>180.60000000000002</v>
      </c>
      <c r="I256" s="16">
        <f t="shared" ref="I256:I261" si="18">ROUND(H256*F256,2)</f>
        <v>1909.05</v>
      </c>
    </row>
    <row r="257" spans="1:9" x14ac:dyDescent="0.25">
      <c r="A257" s="26"/>
      <c r="B257" s="12"/>
      <c r="C257" s="23" t="s">
        <v>118</v>
      </c>
      <c r="D257" s="13">
        <f>3.952/2.67</f>
        <v>1.4801498127340824</v>
      </c>
      <c r="E257" s="14" t="s">
        <v>40</v>
      </c>
      <c r="F257" s="15">
        <f>F253*D257</f>
        <v>15.097528089887639</v>
      </c>
      <c r="G257" s="81"/>
      <c r="H257" s="71">
        <f>76.7*2.67</f>
        <v>204.78900000000002</v>
      </c>
      <c r="I257" s="16">
        <f t="shared" si="18"/>
        <v>3091.81</v>
      </c>
    </row>
    <row r="258" spans="1:9" ht="15" customHeight="1" x14ac:dyDescent="0.25">
      <c r="A258" s="26"/>
      <c r="B258" s="12"/>
      <c r="C258" s="23" t="s">
        <v>38</v>
      </c>
      <c r="D258" s="13">
        <v>3.2</v>
      </c>
      <c r="E258" s="14" t="s">
        <v>40</v>
      </c>
      <c r="F258" s="15">
        <f>F253*D258</f>
        <v>32.64</v>
      </c>
      <c r="G258" s="15"/>
      <c r="H258" s="34">
        <v>0.82</v>
      </c>
      <c r="I258" s="16">
        <f t="shared" si="18"/>
        <v>26.76</v>
      </c>
    </row>
    <row r="259" spans="1:9" ht="15" customHeight="1" x14ac:dyDescent="0.25">
      <c r="A259" s="26"/>
      <c r="B259" s="12"/>
      <c r="C259" s="23" t="s">
        <v>39</v>
      </c>
      <c r="D259" s="13">
        <f>0.871*2*0.05*0.04</f>
        <v>3.4840000000000006E-3</v>
      </c>
      <c r="E259" s="14" t="s">
        <v>92</v>
      </c>
      <c r="F259" s="15">
        <f>F253*D259</f>
        <v>3.55368E-2</v>
      </c>
      <c r="G259" s="81"/>
      <c r="H259" s="71">
        <f>35.33/0.05/0.04</f>
        <v>17664.999999999996</v>
      </c>
      <c r="I259" s="16">
        <f t="shared" si="18"/>
        <v>627.76</v>
      </c>
    </row>
    <row r="260" spans="1:9" x14ac:dyDescent="0.25">
      <c r="A260" s="26"/>
      <c r="B260" s="32"/>
      <c r="C260" s="33" t="s">
        <v>68</v>
      </c>
      <c r="D260" s="13">
        <f>2.4/30</f>
        <v>0.08</v>
      </c>
      <c r="E260" s="14" t="s">
        <v>106</v>
      </c>
      <c r="F260" s="15">
        <f>F253*D260</f>
        <v>0.81599999999999995</v>
      </c>
      <c r="G260" s="81"/>
      <c r="H260" s="71">
        <f>8.13*30</f>
        <v>243.90000000000003</v>
      </c>
      <c r="I260" s="16">
        <f t="shared" si="18"/>
        <v>199.02</v>
      </c>
    </row>
    <row r="261" spans="1:9" x14ac:dyDescent="0.25">
      <c r="A261" s="26"/>
      <c r="B261" s="12"/>
      <c r="C261" s="23" t="s">
        <v>41</v>
      </c>
      <c r="D261" s="13">
        <v>2.3679999999999999</v>
      </c>
      <c r="E261" s="14" t="s">
        <v>12</v>
      </c>
      <c r="F261" s="15">
        <f>D261*F253</f>
        <v>24.153599999999997</v>
      </c>
      <c r="G261" s="81"/>
      <c r="H261" s="71">
        <v>84.8</v>
      </c>
      <c r="I261" s="16">
        <f t="shared" si="18"/>
        <v>2048.23</v>
      </c>
    </row>
    <row r="262" spans="1:9" x14ac:dyDescent="0.25">
      <c r="A262" s="26"/>
      <c r="B262" s="12"/>
      <c r="C262" s="23" t="s">
        <v>44</v>
      </c>
      <c r="D262" s="13">
        <v>2.3679999999999999</v>
      </c>
      <c r="E262" s="14" t="s">
        <v>12</v>
      </c>
      <c r="F262" s="15">
        <f>D262*F253</f>
        <v>24.153599999999997</v>
      </c>
      <c r="G262" s="15"/>
      <c r="H262" s="34">
        <v>113.3</v>
      </c>
      <c r="I262" s="16">
        <f>H262*F262</f>
        <v>2736.6028799999995</v>
      </c>
    </row>
    <row r="263" spans="1:9" x14ac:dyDescent="0.25">
      <c r="A263" s="26"/>
      <c r="B263" s="12"/>
      <c r="C263" s="23" t="s">
        <v>49</v>
      </c>
      <c r="D263" s="13">
        <f>1.03*0.075</f>
        <v>7.7249999999999999E-2</v>
      </c>
      <c r="E263" s="14" t="s">
        <v>92</v>
      </c>
      <c r="F263" s="15">
        <f>F254*D263</f>
        <v>0.78794999999999993</v>
      </c>
      <c r="G263" s="81"/>
      <c r="H263" s="71">
        <f>86.63/0.075</f>
        <v>1155.0666666666666</v>
      </c>
      <c r="I263" s="16">
        <f>ROUND(H263*F263,2)</f>
        <v>910.13</v>
      </c>
    </row>
    <row r="264" spans="1:9" x14ac:dyDescent="0.25">
      <c r="A264" s="26"/>
      <c r="B264" s="12"/>
      <c r="C264" s="23" t="s">
        <v>49</v>
      </c>
      <c r="D264" s="13">
        <f>1.03*0.075</f>
        <v>7.7249999999999999E-2</v>
      </c>
      <c r="E264" s="14" t="s">
        <v>92</v>
      </c>
      <c r="F264" s="15">
        <f>F254*D264</f>
        <v>0.78794999999999993</v>
      </c>
      <c r="G264" s="81"/>
      <c r="H264" s="71">
        <f>86.63/0.075</f>
        <v>1155.0666666666666</v>
      </c>
      <c r="I264" s="16">
        <f>ROUND(H264*F264,2)</f>
        <v>910.13</v>
      </c>
    </row>
    <row r="265" spans="1:9" x14ac:dyDescent="0.25">
      <c r="A265" s="26"/>
      <c r="B265" s="12"/>
      <c r="C265" s="23" t="s">
        <v>42</v>
      </c>
      <c r="D265" s="13">
        <v>18</v>
      </c>
      <c r="E265" s="14" t="s">
        <v>40</v>
      </c>
      <c r="F265" s="15">
        <f>F253*D265</f>
        <v>183.6</v>
      </c>
      <c r="G265" s="81"/>
      <c r="H265" s="71">
        <v>0.34</v>
      </c>
      <c r="I265" s="16">
        <f>ROUND(H265*F265,2)</f>
        <v>62.42</v>
      </c>
    </row>
    <row r="266" spans="1:9" x14ac:dyDescent="0.25">
      <c r="A266" s="26"/>
      <c r="B266" s="32"/>
      <c r="C266" s="33" t="s">
        <v>43</v>
      </c>
      <c r="D266" s="13">
        <v>30</v>
      </c>
      <c r="E266" s="14" t="s">
        <v>40</v>
      </c>
      <c r="F266" s="15">
        <f>F253*D266</f>
        <v>306</v>
      </c>
      <c r="G266" s="81"/>
      <c r="H266" s="71">
        <v>0.38</v>
      </c>
      <c r="I266" s="16">
        <f>ROUND(H266*F266,2)</f>
        <v>116.28</v>
      </c>
    </row>
    <row r="267" spans="1:9" x14ac:dyDescent="0.25">
      <c r="A267" s="85" t="s">
        <v>124</v>
      </c>
      <c r="B267" s="85"/>
      <c r="C267" s="85"/>
      <c r="D267" s="85"/>
      <c r="E267" s="85"/>
      <c r="F267" s="85"/>
      <c r="G267" s="85"/>
      <c r="H267" s="85"/>
      <c r="I267" s="67">
        <f>I204+I190+I177+I163+I150+I215+I228+I240+I252</f>
        <v>1096109.6499999999</v>
      </c>
    </row>
    <row r="268" spans="1:9" ht="27" customHeight="1" x14ac:dyDescent="0.25">
      <c r="A268" s="82" t="s">
        <v>108</v>
      </c>
      <c r="B268" s="83"/>
      <c r="C268" s="83"/>
      <c r="D268" s="83"/>
      <c r="E268" s="83"/>
      <c r="F268" s="83"/>
      <c r="G268" s="83"/>
      <c r="H268" s="84"/>
      <c r="I268" s="61"/>
    </row>
    <row r="269" spans="1:9" ht="30" customHeight="1" x14ac:dyDescent="0.25">
      <c r="A269" s="126" t="s">
        <v>74</v>
      </c>
      <c r="B269" s="127"/>
      <c r="C269" s="127"/>
      <c r="D269" s="130"/>
      <c r="E269" s="51"/>
      <c r="F269" s="52">
        <f>SUM(G269:G269)</f>
        <v>120.3</v>
      </c>
      <c r="G269" s="52">
        <v>120.3</v>
      </c>
      <c r="H269" s="53">
        <f>I269/F269</f>
        <v>1504.0500415627598</v>
      </c>
      <c r="I269" s="54">
        <f>I270</f>
        <v>180937.22</v>
      </c>
    </row>
    <row r="270" spans="1:9" ht="33" customHeight="1" x14ac:dyDescent="0.25">
      <c r="A270" s="25" t="s">
        <v>75</v>
      </c>
      <c r="B270" s="117" t="s">
        <v>73</v>
      </c>
      <c r="C270" s="118"/>
      <c r="D270" s="119"/>
      <c r="E270" s="17" t="s">
        <v>12</v>
      </c>
      <c r="F270" s="18">
        <f>SUM(G270:G270)</f>
        <v>120.3</v>
      </c>
      <c r="G270" s="50">
        <f>G269</f>
        <v>120.3</v>
      </c>
      <c r="H270" s="18">
        <f>ROUND((I272+I271)/F270,2)</f>
        <v>1504.05</v>
      </c>
      <c r="I270" s="59">
        <f>ROUND(F270*H270,2)</f>
        <v>180937.22</v>
      </c>
    </row>
    <row r="271" spans="1:9" x14ac:dyDescent="0.25">
      <c r="A271" s="26"/>
      <c r="B271" s="12" t="s">
        <v>8</v>
      </c>
      <c r="C271" s="23"/>
      <c r="D271" s="13"/>
      <c r="E271" s="14" t="str">
        <f>E270</f>
        <v>м2</v>
      </c>
      <c r="F271" s="15">
        <f>F270</f>
        <v>120.3</v>
      </c>
      <c r="G271" s="15"/>
      <c r="H271" s="15">
        <v>550</v>
      </c>
      <c r="I271" s="16">
        <f>ROUND(H271*F271,2)</f>
        <v>66165</v>
      </c>
    </row>
    <row r="272" spans="1:9" x14ac:dyDescent="0.25">
      <c r="A272" s="26"/>
      <c r="B272" s="12" t="s">
        <v>9</v>
      </c>
      <c r="C272" s="23"/>
      <c r="D272" s="13"/>
      <c r="E272" s="14"/>
      <c r="F272" s="15"/>
      <c r="G272" s="15"/>
      <c r="H272" s="34"/>
      <c r="I272" s="16">
        <f>SUM(I273:I281)</f>
        <v>114772.21000000002</v>
      </c>
    </row>
    <row r="273" spans="1:9" x14ac:dyDescent="0.25">
      <c r="A273" s="26"/>
      <c r="B273" s="12"/>
      <c r="C273" s="23" t="s">
        <v>117</v>
      </c>
      <c r="D273" s="13">
        <f>1.9/3</f>
        <v>0.6333333333333333</v>
      </c>
      <c r="E273" s="14" t="s">
        <v>40</v>
      </c>
      <c r="F273" s="15">
        <f>F270*D273</f>
        <v>76.19</v>
      </c>
      <c r="G273" s="81"/>
      <c r="H273" s="71">
        <f>60.2*3</f>
        <v>180.60000000000002</v>
      </c>
      <c r="I273" s="16">
        <f t="shared" ref="I273:I281" si="19">ROUND(H273*F273,2)</f>
        <v>13759.91</v>
      </c>
    </row>
    <row r="274" spans="1:9" x14ac:dyDescent="0.25">
      <c r="A274" s="26"/>
      <c r="B274" s="12"/>
      <c r="C274" s="23" t="s">
        <v>118</v>
      </c>
      <c r="D274" s="13">
        <f>(2.971+0.75)/2.67</f>
        <v>1.3936329588014982</v>
      </c>
      <c r="E274" s="14" t="s">
        <v>40</v>
      </c>
      <c r="F274" s="15">
        <f>F270*D274</f>
        <v>167.65404494382022</v>
      </c>
      <c r="G274" s="81"/>
      <c r="H274" s="71">
        <f>76.7*2.67</f>
        <v>204.78900000000002</v>
      </c>
      <c r="I274" s="16">
        <f t="shared" si="19"/>
        <v>34333.699999999997</v>
      </c>
    </row>
    <row r="275" spans="1:9" x14ac:dyDescent="0.25">
      <c r="A275" s="26"/>
      <c r="B275" s="12"/>
      <c r="C275" s="23" t="s">
        <v>38</v>
      </c>
      <c r="D275" s="13">
        <v>1.6</v>
      </c>
      <c r="E275" s="14" t="s">
        <v>40</v>
      </c>
      <c r="F275" s="15">
        <f>F270*D275</f>
        <v>192.48000000000002</v>
      </c>
      <c r="G275" s="81"/>
      <c r="H275" s="71">
        <v>0.82</v>
      </c>
      <c r="I275" s="16">
        <f t="shared" si="19"/>
        <v>157.83000000000001</v>
      </c>
    </row>
    <row r="276" spans="1:9" x14ac:dyDescent="0.25">
      <c r="A276" s="26"/>
      <c r="B276" s="12"/>
      <c r="C276" s="23" t="s">
        <v>39</v>
      </c>
      <c r="D276" s="13">
        <f>0.871*0.05*0.04</f>
        <v>1.7420000000000003E-3</v>
      </c>
      <c r="E276" s="14" t="s">
        <v>92</v>
      </c>
      <c r="F276" s="15">
        <f>F270*D276</f>
        <v>0.20956260000000002</v>
      </c>
      <c r="G276" s="81"/>
      <c r="H276" s="71">
        <f>35.33/0.05/0.04</f>
        <v>17664.999999999996</v>
      </c>
      <c r="I276" s="16">
        <f t="shared" si="19"/>
        <v>3701.92</v>
      </c>
    </row>
    <row r="277" spans="1:9" x14ac:dyDescent="0.25">
      <c r="A277" s="26"/>
      <c r="B277" s="32"/>
      <c r="C277" s="33" t="s">
        <v>68</v>
      </c>
      <c r="D277" s="13">
        <f>1.2/30</f>
        <v>0.04</v>
      </c>
      <c r="E277" s="14" t="s">
        <v>106</v>
      </c>
      <c r="F277" s="15">
        <f>F270*D277</f>
        <v>4.8120000000000003</v>
      </c>
      <c r="G277" s="81"/>
      <c r="H277" s="71">
        <f>8.13*30</f>
        <v>243.90000000000003</v>
      </c>
      <c r="I277" s="16">
        <f t="shared" si="19"/>
        <v>1173.6500000000001</v>
      </c>
    </row>
    <row r="278" spans="1:9" x14ac:dyDescent="0.25">
      <c r="A278" s="26"/>
      <c r="B278" s="12"/>
      <c r="C278" s="23" t="s">
        <v>41</v>
      </c>
      <c r="D278" s="13">
        <v>4.8</v>
      </c>
      <c r="E278" s="14" t="s">
        <v>12</v>
      </c>
      <c r="F278" s="15">
        <f>D278*F270</f>
        <v>577.43999999999994</v>
      </c>
      <c r="G278" s="81"/>
      <c r="H278" s="71">
        <v>84.8</v>
      </c>
      <c r="I278" s="16">
        <f t="shared" si="19"/>
        <v>48966.91</v>
      </c>
    </row>
    <row r="279" spans="1:9" x14ac:dyDescent="0.25">
      <c r="A279" s="26"/>
      <c r="B279" s="12"/>
      <c r="C279" s="23" t="s">
        <v>49</v>
      </c>
      <c r="D279" s="13">
        <f>1.03*0.075</f>
        <v>7.7249999999999999E-2</v>
      </c>
      <c r="E279" s="14" t="s">
        <v>92</v>
      </c>
      <c r="F279" s="15">
        <f>D279*F270</f>
        <v>9.2931749999999997</v>
      </c>
      <c r="G279" s="81"/>
      <c r="H279" s="71">
        <f>86.63/0.075</f>
        <v>1155.0666666666666</v>
      </c>
      <c r="I279" s="16">
        <f t="shared" si="19"/>
        <v>10734.24</v>
      </c>
    </row>
    <row r="280" spans="1:9" x14ac:dyDescent="0.25">
      <c r="A280" s="26"/>
      <c r="B280" s="12"/>
      <c r="C280" s="23" t="s">
        <v>42</v>
      </c>
      <c r="D280" s="13">
        <v>14</v>
      </c>
      <c r="E280" s="14" t="s">
        <v>40</v>
      </c>
      <c r="F280" s="15">
        <f>F270*D280</f>
        <v>1684.2</v>
      </c>
      <c r="G280" s="81"/>
      <c r="H280" s="71">
        <v>0.34</v>
      </c>
      <c r="I280" s="16">
        <f t="shared" si="19"/>
        <v>572.63</v>
      </c>
    </row>
    <row r="281" spans="1:9" x14ac:dyDescent="0.25">
      <c r="A281" s="26"/>
      <c r="B281" s="32"/>
      <c r="C281" s="33" t="s">
        <v>43</v>
      </c>
      <c r="D281" s="13">
        <v>30</v>
      </c>
      <c r="E281" s="14" t="s">
        <v>40</v>
      </c>
      <c r="F281" s="15">
        <f>F270*D281</f>
        <v>3609</v>
      </c>
      <c r="G281" s="81"/>
      <c r="H281" s="71">
        <v>0.38</v>
      </c>
      <c r="I281" s="16">
        <f t="shared" si="19"/>
        <v>1371.42</v>
      </c>
    </row>
    <row r="282" spans="1:9" ht="30" customHeight="1" x14ac:dyDescent="0.25">
      <c r="A282" s="126" t="s">
        <v>76</v>
      </c>
      <c r="B282" s="127"/>
      <c r="C282" s="127"/>
      <c r="D282" s="127"/>
      <c r="E282" s="51"/>
      <c r="F282" s="52">
        <f>SUM(G282:G282)</f>
        <v>106.7</v>
      </c>
      <c r="G282" s="52">
        <v>106.7</v>
      </c>
      <c r="H282" s="53">
        <f>I282/F282</f>
        <v>1577.0899718837863</v>
      </c>
      <c r="I282" s="54">
        <f>I283</f>
        <v>168275.5</v>
      </c>
    </row>
    <row r="283" spans="1:9" ht="33.75" customHeight="1" x14ac:dyDescent="0.25">
      <c r="A283" s="25" t="s">
        <v>77</v>
      </c>
      <c r="B283" s="117" t="s">
        <v>73</v>
      </c>
      <c r="C283" s="118"/>
      <c r="D283" s="119"/>
      <c r="E283" s="17" t="s">
        <v>12</v>
      </c>
      <c r="F283" s="18">
        <f>SUM(G283:G283)</f>
        <v>106.7</v>
      </c>
      <c r="G283" s="50">
        <f>G282</f>
        <v>106.7</v>
      </c>
      <c r="H283" s="18">
        <f>ROUND((I285+I284)/F283,2)</f>
        <v>1577.09</v>
      </c>
      <c r="I283" s="59">
        <f>ROUND(F283*H283,2)</f>
        <v>168275.5</v>
      </c>
    </row>
    <row r="284" spans="1:9" x14ac:dyDescent="0.25">
      <c r="A284" s="26"/>
      <c r="B284" s="12" t="s">
        <v>8</v>
      </c>
      <c r="C284" s="23"/>
      <c r="D284" s="13"/>
      <c r="E284" s="14" t="str">
        <f>E283</f>
        <v>м2</v>
      </c>
      <c r="F284" s="15">
        <f>F283</f>
        <v>106.7</v>
      </c>
      <c r="G284" s="15"/>
      <c r="H284" s="15">
        <v>550</v>
      </c>
      <c r="I284" s="16">
        <f>ROUND(H284*F284,2)</f>
        <v>58685</v>
      </c>
    </row>
    <row r="285" spans="1:9" x14ac:dyDescent="0.25">
      <c r="A285" s="26"/>
      <c r="B285" s="12" t="s">
        <v>9</v>
      </c>
      <c r="C285" s="23"/>
      <c r="D285" s="13"/>
      <c r="E285" s="14"/>
      <c r="F285" s="15"/>
      <c r="G285" s="15"/>
      <c r="H285" s="34"/>
      <c r="I285" s="16">
        <f>SUM(I286:I295)</f>
        <v>109590.37</v>
      </c>
    </row>
    <row r="286" spans="1:9" x14ac:dyDescent="0.25">
      <c r="A286" s="26"/>
      <c r="B286" s="12"/>
      <c r="C286" s="23" t="s">
        <v>117</v>
      </c>
      <c r="D286" s="13">
        <f>1.9/3</f>
        <v>0.6333333333333333</v>
      </c>
      <c r="E286" s="14" t="s">
        <v>40</v>
      </c>
      <c r="F286" s="15">
        <f>F283*D286</f>
        <v>67.576666666666668</v>
      </c>
      <c r="G286" s="81"/>
      <c r="H286" s="71">
        <f>60.2*3</f>
        <v>180.60000000000002</v>
      </c>
      <c r="I286" s="16">
        <f t="shared" ref="I286:I295" si="20">ROUND(H286*F286,2)</f>
        <v>12204.35</v>
      </c>
    </row>
    <row r="287" spans="1:9" x14ac:dyDescent="0.25">
      <c r="A287" s="26"/>
      <c r="B287" s="12"/>
      <c r="C287" s="23" t="s">
        <v>118</v>
      </c>
      <c r="D287" s="13">
        <f>(2.971+0.75)/2.67</f>
        <v>1.3936329588014982</v>
      </c>
      <c r="E287" s="14" t="s">
        <v>40</v>
      </c>
      <c r="F287" s="15">
        <f>F283*D287</f>
        <v>148.70063670411986</v>
      </c>
      <c r="G287" s="81"/>
      <c r="H287" s="71">
        <f>76.7*2.67</f>
        <v>204.78900000000002</v>
      </c>
      <c r="I287" s="16">
        <f t="shared" si="20"/>
        <v>30452.25</v>
      </c>
    </row>
    <row r="288" spans="1:9" x14ac:dyDescent="0.25">
      <c r="A288" s="26"/>
      <c r="B288" s="12"/>
      <c r="C288" s="23" t="s">
        <v>38</v>
      </c>
      <c r="D288" s="13">
        <v>1.6</v>
      </c>
      <c r="E288" s="14" t="s">
        <v>40</v>
      </c>
      <c r="F288" s="15">
        <f>F283*D288</f>
        <v>170.72000000000003</v>
      </c>
      <c r="G288" s="81"/>
      <c r="H288" s="71">
        <v>0.82</v>
      </c>
      <c r="I288" s="16">
        <f t="shared" si="20"/>
        <v>139.99</v>
      </c>
    </row>
    <row r="289" spans="1:9" x14ac:dyDescent="0.25">
      <c r="A289" s="26"/>
      <c r="B289" s="12"/>
      <c r="C289" s="23" t="s">
        <v>39</v>
      </c>
      <c r="D289" s="13">
        <f>0.39*2.57*0.05*0.04</f>
        <v>2.0046E-3</v>
      </c>
      <c r="E289" s="14" t="s">
        <v>92</v>
      </c>
      <c r="F289" s="15">
        <f>F283*D289</f>
        <v>0.21389082000000001</v>
      </c>
      <c r="G289" s="81"/>
      <c r="H289" s="71">
        <f>35.33/0.05/0.04</f>
        <v>17664.999999999996</v>
      </c>
      <c r="I289" s="16">
        <f t="shared" si="20"/>
        <v>3778.38</v>
      </c>
    </row>
    <row r="290" spans="1:9" x14ac:dyDescent="0.25">
      <c r="A290" s="26"/>
      <c r="B290" s="32"/>
      <c r="C290" s="33" t="s">
        <v>68</v>
      </c>
      <c r="D290" s="13">
        <f>1.2/30</f>
        <v>0.04</v>
      </c>
      <c r="E290" s="14" t="s">
        <v>106</v>
      </c>
      <c r="F290" s="15">
        <f>F283*D290</f>
        <v>4.2679999999999998</v>
      </c>
      <c r="G290" s="81"/>
      <c r="H290" s="71">
        <f>8.13*30</f>
        <v>243.90000000000003</v>
      </c>
      <c r="I290" s="16">
        <f t="shared" si="20"/>
        <v>1040.97</v>
      </c>
    </row>
    <row r="291" spans="1:9" x14ac:dyDescent="0.25">
      <c r="A291" s="26"/>
      <c r="B291" s="12"/>
      <c r="C291" s="23" t="s">
        <v>41</v>
      </c>
      <c r="D291" s="13">
        <v>2.4</v>
      </c>
      <c r="E291" s="14" t="s">
        <v>12</v>
      </c>
      <c r="F291" s="15">
        <f>D291*F283</f>
        <v>256.08</v>
      </c>
      <c r="G291" s="81"/>
      <c r="H291" s="71">
        <v>84.8</v>
      </c>
      <c r="I291" s="16">
        <f t="shared" si="20"/>
        <v>21715.58</v>
      </c>
    </row>
    <row r="292" spans="1:9" x14ac:dyDescent="0.25">
      <c r="A292" s="26"/>
      <c r="B292" s="12"/>
      <c r="C292" s="23" t="s">
        <v>44</v>
      </c>
      <c r="D292" s="13">
        <v>2.4</v>
      </c>
      <c r="E292" s="14" t="s">
        <v>12</v>
      </c>
      <c r="F292" s="15">
        <f>F283*D292</f>
        <v>256.08</v>
      </c>
      <c r="G292" s="15"/>
      <c r="H292" s="34">
        <v>113.3</v>
      </c>
      <c r="I292" s="16">
        <f t="shared" si="20"/>
        <v>29013.86</v>
      </c>
    </row>
    <row r="293" spans="1:9" x14ac:dyDescent="0.25">
      <c r="A293" s="26"/>
      <c r="B293" s="12"/>
      <c r="C293" s="23" t="s">
        <v>49</v>
      </c>
      <c r="D293" s="13">
        <f>1.03*0.075</f>
        <v>7.7249999999999999E-2</v>
      </c>
      <c r="E293" s="14" t="s">
        <v>92</v>
      </c>
      <c r="F293" s="15">
        <f>D293*F284</f>
        <v>8.2425750000000004</v>
      </c>
      <c r="G293" s="81"/>
      <c r="H293" s="71">
        <f>86.63/0.075</f>
        <v>1155.0666666666666</v>
      </c>
      <c r="I293" s="16">
        <f t="shared" si="20"/>
        <v>9520.7199999999993</v>
      </c>
    </row>
    <row r="294" spans="1:9" x14ac:dyDescent="0.25">
      <c r="A294" s="26"/>
      <c r="B294" s="12"/>
      <c r="C294" s="23" t="s">
        <v>42</v>
      </c>
      <c r="D294" s="13">
        <v>14</v>
      </c>
      <c r="E294" s="14" t="s">
        <v>40</v>
      </c>
      <c r="F294" s="15">
        <f>F283*D294</f>
        <v>1493.8</v>
      </c>
      <c r="G294" s="81"/>
      <c r="H294" s="71">
        <v>0.34</v>
      </c>
      <c r="I294" s="16">
        <f t="shared" si="20"/>
        <v>507.89</v>
      </c>
    </row>
    <row r="295" spans="1:9" x14ac:dyDescent="0.25">
      <c r="A295" s="26"/>
      <c r="B295" s="32"/>
      <c r="C295" s="33" t="s">
        <v>43</v>
      </c>
      <c r="D295" s="13">
        <v>30</v>
      </c>
      <c r="E295" s="14" t="s">
        <v>40</v>
      </c>
      <c r="F295" s="15">
        <f>F283*D295</f>
        <v>3201</v>
      </c>
      <c r="G295" s="81"/>
      <c r="H295" s="71">
        <v>0.38</v>
      </c>
      <c r="I295" s="16">
        <f t="shared" si="20"/>
        <v>1216.3800000000001</v>
      </c>
    </row>
    <row r="296" spans="1:9" ht="36.75" customHeight="1" x14ac:dyDescent="0.25">
      <c r="A296" s="126" t="s">
        <v>78</v>
      </c>
      <c r="B296" s="127"/>
      <c r="C296" s="127"/>
      <c r="D296" s="127"/>
      <c r="E296" s="51"/>
      <c r="F296" s="52">
        <f>SUM(G296:G296)</f>
        <v>35.700000000000003</v>
      </c>
      <c r="G296" s="52">
        <v>35.700000000000003</v>
      </c>
      <c r="H296" s="53">
        <f>I296/F296</f>
        <v>1614.4501400560223</v>
      </c>
      <c r="I296" s="54">
        <f>I297</f>
        <v>57635.87</v>
      </c>
    </row>
    <row r="297" spans="1:9" ht="33.75" customHeight="1" x14ac:dyDescent="0.25">
      <c r="A297" s="25" t="s">
        <v>79</v>
      </c>
      <c r="B297" s="117" t="s">
        <v>73</v>
      </c>
      <c r="C297" s="118"/>
      <c r="D297" s="119"/>
      <c r="E297" s="17" t="s">
        <v>12</v>
      </c>
      <c r="F297" s="18">
        <f>SUM(G297:G297)</f>
        <v>35.700000000000003</v>
      </c>
      <c r="G297" s="50">
        <f>G296</f>
        <v>35.700000000000003</v>
      </c>
      <c r="H297" s="18">
        <f>ROUND((I299+I298)/F297,2)</f>
        <v>1614.45</v>
      </c>
      <c r="I297" s="59">
        <f>ROUND(F297*H297,2)</f>
        <v>57635.87</v>
      </c>
    </row>
    <row r="298" spans="1:9" x14ac:dyDescent="0.25">
      <c r="A298" s="26"/>
      <c r="B298" s="12" t="s">
        <v>8</v>
      </c>
      <c r="C298" s="23"/>
      <c r="D298" s="13"/>
      <c r="E298" s="14" t="str">
        <f>E297</f>
        <v>м2</v>
      </c>
      <c r="F298" s="15">
        <f>F297</f>
        <v>35.700000000000003</v>
      </c>
      <c r="G298" s="15"/>
      <c r="H298" s="15">
        <v>550</v>
      </c>
      <c r="I298" s="16">
        <f>ROUND(H298*F298,2)</f>
        <v>19635</v>
      </c>
    </row>
    <row r="299" spans="1:9" x14ac:dyDescent="0.25">
      <c r="A299" s="26"/>
      <c r="B299" s="12" t="s">
        <v>9</v>
      </c>
      <c r="C299" s="23"/>
      <c r="D299" s="13"/>
      <c r="E299" s="14"/>
      <c r="F299" s="15"/>
      <c r="G299" s="15"/>
      <c r="H299" s="34"/>
      <c r="I299" s="16">
        <f>SUM(I300:I308)</f>
        <v>38000.870000000003</v>
      </c>
    </row>
    <row r="300" spans="1:9" x14ac:dyDescent="0.25">
      <c r="A300" s="26"/>
      <c r="B300" s="12"/>
      <c r="C300" s="23" t="s">
        <v>117</v>
      </c>
      <c r="D300" s="13">
        <f>1.9/3</f>
        <v>0.6333333333333333</v>
      </c>
      <c r="E300" s="14" t="s">
        <v>40</v>
      </c>
      <c r="F300" s="15">
        <f>F297*D300</f>
        <v>22.61</v>
      </c>
      <c r="G300" s="81"/>
      <c r="H300" s="71">
        <f>60.2*3</f>
        <v>180.60000000000002</v>
      </c>
      <c r="I300" s="16">
        <f t="shared" ref="I300:I308" si="21">ROUND(H300*F300,2)</f>
        <v>4083.37</v>
      </c>
    </row>
    <row r="301" spans="1:9" x14ac:dyDescent="0.25">
      <c r="A301" s="26"/>
      <c r="B301" s="12"/>
      <c r="C301" s="23" t="s">
        <v>118</v>
      </c>
      <c r="D301" s="13">
        <f>(2.971+0.75)/2.67</f>
        <v>1.3936329588014982</v>
      </c>
      <c r="E301" s="14" t="s">
        <v>40</v>
      </c>
      <c r="F301" s="15">
        <f>F297*D301</f>
        <v>49.752696629213489</v>
      </c>
      <c r="G301" s="81"/>
      <c r="H301" s="71">
        <f>76.7*2.67</f>
        <v>204.78900000000002</v>
      </c>
      <c r="I301" s="16">
        <f t="shared" si="21"/>
        <v>10188.799999999999</v>
      </c>
    </row>
    <row r="302" spans="1:9" x14ac:dyDescent="0.25">
      <c r="A302" s="26"/>
      <c r="B302" s="12"/>
      <c r="C302" s="23" t="s">
        <v>38</v>
      </c>
      <c r="D302" s="13">
        <v>1.6</v>
      </c>
      <c r="E302" s="14" t="s">
        <v>40</v>
      </c>
      <c r="F302" s="15">
        <f>F297*D302</f>
        <v>57.120000000000005</v>
      </c>
      <c r="G302" s="81"/>
      <c r="H302" s="71">
        <v>0.82</v>
      </c>
      <c r="I302" s="16">
        <f t="shared" si="21"/>
        <v>46.84</v>
      </c>
    </row>
    <row r="303" spans="1:9" x14ac:dyDescent="0.25">
      <c r="A303" s="26"/>
      <c r="B303" s="12"/>
      <c r="C303" s="23" t="s">
        <v>39</v>
      </c>
      <c r="D303" s="13">
        <f>0.871*0.05*0.04</f>
        <v>1.7420000000000003E-3</v>
      </c>
      <c r="E303" s="14" t="s">
        <v>92</v>
      </c>
      <c r="F303" s="15">
        <f>F297*D303</f>
        <v>6.2189400000000013E-2</v>
      </c>
      <c r="G303" s="81"/>
      <c r="H303" s="71">
        <f>35.33/0.05/0.04</f>
        <v>17664.999999999996</v>
      </c>
      <c r="I303" s="16">
        <f t="shared" si="21"/>
        <v>1098.58</v>
      </c>
    </row>
    <row r="304" spans="1:9" x14ac:dyDescent="0.25">
      <c r="A304" s="26"/>
      <c r="B304" s="32"/>
      <c r="C304" s="33" t="s">
        <v>68</v>
      </c>
      <c r="D304" s="13">
        <f>1.2/30</f>
        <v>0.04</v>
      </c>
      <c r="E304" s="14" t="s">
        <v>106</v>
      </c>
      <c r="F304" s="15">
        <f>F297*D304</f>
        <v>1.4280000000000002</v>
      </c>
      <c r="G304" s="81"/>
      <c r="H304" s="71">
        <f>8.13*30</f>
        <v>243.90000000000003</v>
      </c>
      <c r="I304" s="16">
        <f t="shared" si="21"/>
        <v>348.29</v>
      </c>
    </row>
    <row r="305" spans="1:9" x14ac:dyDescent="0.25">
      <c r="A305" s="26"/>
      <c r="B305" s="12"/>
      <c r="C305" s="23" t="s">
        <v>45</v>
      </c>
      <c r="D305" s="13">
        <v>4.8</v>
      </c>
      <c r="E305" s="14" t="s">
        <v>12</v>
      </c>
      <c r="F305" s="15">
        <f>D305*F297</f>
        <v>171.36</v>
      </c>
      <c r="G305" s="81"/>
      <c r="H305" s="71">
        <v>107.8</v>
      </c>
      <c r="I305" s="16">
        <f t="shared" si="21"/>
        <v>18472.61</v>
      </c>
    </row>
    <row r="306" spans="1:9" x14ac:dyDescent="0.25">
      <c r="A306" s="26"/>
      <c r="B306" s="12"/>
      <c r="C306" s="23" t="s">
        <v>49</v>
      </c>
      <c r="D306" s="13">
        <f>1.03*0.075</f>
        <v>7.7249999999999999E-2</v>
      </c>
      <c r="E306" s="14" t="s">
        <v>92</v>
      </c>
      <c r="F306" s="15">
        <f>D306*F297</f>
        <v>2.757825</v>
      </c>
      <c r="G306" s="81"/>
      <c r="H306" s="71">
        <f>86.63/0.075</f>
        <v>1155.0666666666666</v>
      </c>
      <c r="I306" s="16">
        <f t="shared" si="21"/>
        <v>3185.47</v>
      </c>
    </row>
    <row r="307" spans="1:9" x14ac:dyDescent="0.25">
      <c r="A307" s="26"/>
      <c r="B307" s="12"/>
      <c r="C307" s="23" t="s">
        <v>42</v>
      </c>
      <c r="D307" s="13">
        <v>14</v>
      </c>
      <c r="E307" s="14" t="s">
        <v>40</v>
      </c>
      <c r="F307" s="15">
        <f>F297*D307</f>
        <v>499.80000000000007</v>
      </c>
      <c r="G307" s="81"/>
      <c r="H307" s="71">
        <v>0.34</v>
      </c>
      <c r="I307" s="16">
        <f t="shared" si="21"/>
        <v>169.93</v>
      </c>
    </row>
    <row r="308" spans="1:9" x14ac:dyDescent="0.25">
      <c r="A308" s="26"/>
      <c r="B308" s="32"/>
      <c r="C308" s="33" t="s">
        <v>43</v>
      </c>
      <c r="D308" s="13">
        <v>30</v>
      </c>
      <c r="E308" s="14" t="s">
        <v>40</v>
      </c>
      <c r="F308" s="15">
        <f>F297*D308</f>
        <v>1071</v>
      </c>
      <c r="G308" s="81"/>
      <c r="H308" s="71">
        <v>0.38</v>
      </c>
      <c r="I308" s="16">
        <f t="shared" si="21"/>
        <v>406.98</v>
      </c>
    </row>
    <row r="309" spans="1:9" ht="28.5" customHeight="1" x14ac:dyDescent="0.25">
      <c r="A309" s="126" t="s">
        <v>80</v>
      </c>
      <c r="B309" s="127"/>
      <c r="C309" s="127"/>
      <c r="D309" s="127"/>
      <c r="E309" s="51"/>
      <c r="F309" s="52">
        <f>SUM(G309:G309)</f>
        <v>42.5</v>
      </c>
      <c r="G309" s="52">
        <v>42.5</v>
      </c>
      <c r="H309" s="53">
        <f>I309/F309</f>
        <v>1978.1200000000001</v>
      </c>
      <c r="I309" s="54">
        <f>I310</f>
        <v>84070.1</v>
      </c>
    </row>
    <row r="310" spans="1:9" ht="30" customHeight="1" x14ac:dyDescent="0.25">
      <c r="A310" s="25" t="s">
        <v>81</v>
      </c>
      <c r="B310" s="117" t="s">
        <v>73</v>
      </c>
      <c r="C310" s="118"/>
      <c r="D310" s="119"/>
      <c r="E310" s="17" t="s">
        <v>12</v>
      </c>
      <c r="F310" s="18">
        <f>SUM(G310:G310)</f>
        <v>42.5</v>
      </c>
      <c r="G310" s="50">
        <f>G309</f>
        <v>42.5</v>
      </c>
      <c r="H310" s="18">
        <f>ROUND((I312+I311)/F310,2)</f>
        <v>1978.12</v>
      </c>
      <c r="I310" s="59">
        <f>ROUND(F310*H310,2)</f>
        <v>84070.1</v>
      </c>
    </row>
    <row r="311" spans="1:9" x14ac:dyDescent="0.25">
      <c r="A311" s="26"/>
      <c r="B311" s="12" t="s">
        <v>8</v>
      </c>
      <c r="C311" s="23"/>
      <c r="D311" s="13"/>
      <c r="E311" s="14" t="str">
        <f>E310</f>
        <v>м2</v>
      </c>
      <c r="F311" s="15">
        <f>F310</f>
        <v>42.5</v>
      </c>
      <c r="G311" s="15"/>
      <c r="H311" s="15">
        <v>650</v>
      </c>
      <c r="I311" s="16">
        <f>ROUND(H311*F311,2)</f>
        <v>27625</v>
      </c>
    </row>
    <row r="312" spans="1:9" x14ac:dyDescent="0.25">
      <c r="A312" s="26"/>
      <c r="B312" s="12" t="s">
        <v>9</v>
      </c>
      <c r="C312" s="23"/>
      <c r="D312" s="13"/>
      <c r="E312" s="14"/>
      <c r="F312" s="15"/>
      <c r="G312" s="15"/>
      <c r="H312" s="34"/>
      <c r="I312" s="16">
        <f>SUM(I313:I322)</f>
        <v>56444.9</v>
      </c>
    </row>
    <row r="313" spans="1:9" x14ac:dyDescent="0.25">
      <c r="A313" s="26"/>
      <c r="B313" s="12"/>
      <c r="C313" s="23" t="s">
        <v>117</v>
      </c>
      <c r="D313" s="13">
        <f>1.9*2/3</f>
        <v>1.2666666666666666</v>
      </c>
      <c r="E313" s="14" t="s">
        <v>40</v>
      </c>
      <c r="F313" s="15">
        <f>F310*D313</f>
        <v>53.833333333333329</v>
      </c>
      <c r="G313" s="81"/>
      <c r="H313" s="71">
        <f>60.2*3</f>
        <v>180.60000000000002</v>
      </c>
      <c r="I313" s="16">
        <f t="shared" ref="I313:I322" si="22">ROUND(H313*F313,2)</f>
        <v>9722.2999999999993</v>
      </c>
    </row>
    <row r="314" spans="1:9" x14ac:dyDescent="0.25">
      <c r="A314" s="26"/>
      <c r="B314" s="12"/>
      <c r="C314" s="23" t="s">
        <v>118</v>
      </c>
      <c r="D314" s="13">
        <f>(3.952+1.5)/2.67</f>
        <v>2.041947565543071</v>
      </c>
      <c r="E314" s="14" t="s">
        <v>40</v>
      </c>
      <c r="F314" s="15">
        <f>F310*D314</f>
        <v>86.782771535580522</v>
      </c>
      <c r="G314" s="81"/>
      <c r="H314" s="71">
        <f>76.7*2.67</f>
        <v>204.78900000000002</v>
      </c>
      <c r="I314" s="16">
        <f t="shared" si="22"/>
        <v>17772.16</v>
      </c>
    </row>
    <row r="315" spans="1:9" x14ac:dyDescent="0.25">
      <c r="A315" s="26"/>
      <c r="B315" s="12"/>
      <c r="C315" s="23" t="s">
        <v>38</v>
      </c>
      <c r="D315" s="13">
        <v>3.2</v>
      </c>
      <c r="E315" s="14" t="s">
        <v>40</v>
      </c>
      <c r="F315" s="15">
        <f>F310*D315</f>
        <v>136</v>
      </c>
      <c r="G315" s="81"/>
      <c r="H315" s="71">
        <v>0.82</v>
      </c>
      <c r="I315" s="16">
        <f t="shared" si="22"/>
        <v>111.52</v>
      </c>
    </row>
    <row r="316" spans="1:9" x14ac:dyDescent="0.25">
      <c r="A316" s="26"/>
      <c r="B316" s="12"/>
      <c r="C316" s="23" t="s">
        <v>39</v>
      </c>
      <c r="D316" s="13">
        <f>0.871*2*0.05*0.04</f>
        <v>3.4840000000000006E-3</v>
      </c>
      <c r="E316" s="14" t="s">
        <v>92</v>
      </c>
      <c r="F316" s="15">
        <f>F310*D316</f>
        <v>0.14807000000000003</v>
      </c>
      <c r="G316" s="81"/>
      <c r="H316" s="71">
        <f>35.33/0.05/0.04</f>
        <v>17664.999999999996</v>
      </c>
      <c r="I316" s="16">
        <f t="shared" si="22"/>
        <v>2615.66</v>
      </c>
    </row>
    <row r="317" spans="1:9" x14ac:dyDescent="0.25">
      <c r="A317" s="26"/>
      <c r="B317" s="32"/>
      <c r="C317" s="33" t="s">
        <v>68</v>
      </c>
      <c r="D317" s="13">
        <f>2.4/30</f>
        <v>0.08</v>
      </c>
      <c r="E317" s="14" t="s">
        <v>106</v>
      </c>
      <c r="F317" s="15">
        <f>F310*D317</f>
        <v>3.4</v>
      </c>
      <c r="G317" s="81"/>
      <c r="H317" s="71">
        <f>8.13*30</f>
        <v>243.90000000000003</v>
      </c>
      <c r="I317" s="16">
        <f t="shared" si="22"/>
        <v>829.26</v>
      </c>
    </row>
    <row r="318" spans="1:9" x14ac:dyDescent="0.25">
      <c r="A318" s="26"/>
      <c r="B318" s="12"/>
      <c r="C318" s="23" t="s">
        <v>41</v>
      </c>
      <c r="D318" s="13">
        <v>4.7350000000000003</v>
      </c>
      <c r="E318" s="14" t="s">
        <v>12</v>
      </c>
      <c r="F318" s="15">
        <f>D318*F310</f>
        <v>201.23750000000001</v>
      </c>
      <c r="G318" s="81"/>
      <c r="H318" s="71">
        <v>84.8</v>
      </c>
      <c r="I318" s="16">
        <f t="shared" si="22"/>
        <v>17064.939999999999</v>
      </c>
    </row>
    <row r="319" spans="1:9" x14ac:dyDescent="0.25">
      <c r="A319" s="26"/>
      <c r="B319" s="12"/>
      <c r="C319" s="23" t="s">
        <v>49</v>
      </c>
      <c r="D319" s="13">
        <f>1.03*0.075</f>
        <v>7.7249999999999999E-2</v>
      </c>
      <c r="E319" s="14" t="s">
        <v>92</v>
      </c>
      <c r="F319" s="15">
        <f>D319*F310</f>
        <v>3.2831250000000001</v>
      </c>
      <c r="G319" s="81"/>
      <c r="H319" s="71">
        <f>86.63/0.075</f>
        <v>1155.0666666666666</v>
      </c>
      <c r="I319" s="16">
        <f t="shared" si="22"/>
        <v>3792.23</v>
      </c>
    </row>
    <row r="320" spans="1:9" x14ac:dyDescent="0.25">
      <c r="A320" s="26"/>
      <c r="B320" s="12"/>
      <c r="C320" s="23" t="s">
        <v>49</v>
      </c>
      <c r="D320" s="13">
        <f>1.03*0.075</f>
        <v>7.7249999999999999E-2</v>
      </c>
      <c r="E320" s="14" t="s">
        <v>92</v>
      </c>
      <c r="F320" s="15">
        <f>D320*F311</f>
        <v>3.2831250000000001</v>
      </c>
      <c r="G320" s="81"/>
      <c r="H320" s="71">
        <f>86.63/0.075</f>
        <v>1155.0666666666666</v>
      </c>
      <c r="I320" s="16">
        <f t="shared" si="22"/>
        <v>3792.23</v>
      </c>
    </row>
    <row r="321" spans="1:9" x14ac:dyDescent="0.25">
      <c r="A321" s="26"/>
      <c r="B321" s="12"/>
      <c r="C321" s="23" t="s">
        <v>42</v>
      </c>
      <c r="D321" s="13">
        <v>18</v>
      </c>
      <c r="E321" s="14" t="s">
        <v>40</v>
      </c>
      <c r="F321" s="15">
        <f>F310*D321</f>
        <v>765</v>
      </c>
      <c r="G321" s="81"/>
      <c r="H321" s="71">
        <v>0.34</v>
      </c>
      <c r="I321" s="16">
        <f t="shared" si="22"/>
        <v>260.10000000000002</v>
      </c>
    </row>
    <row r="322" spans="1:9" x14ac:dyDescent="0.25">
      <c r="A322" s="26"/>
      <c r="B322" s="32"/>
      <c r="C322" s="33" t="s">
        <v>43</v>
      </c>
      <c r="D322" s="13">
        <v>30</v>
      </c>
      <c r="E322" s="14" t="s">
        <v>40</v>
      </c>
      <c r="F322" s="15">
        <f>F310*D322</f>
        <v>1275</v>
      </c>
      <c r="G322" s="81"/>
      <c r="H322" s="71">
        <v>0.38</v>
      </c>
      <c r="I322" s="16">
        <f t="shared" si="22"/>
        <v>484.5</v>
      </c>
    </row>
    <row r="323" spans="1:9" ht="30.75" customHeight="1" x14ac:dyDescent="0.25">
      <c r="A323" s="126" t="s">
        <v>82</v>
      </c>
      <c r="B323" s="127"/>
      <c r="C323" s="127"/>
      <c r="D323" s="127"/>
      <c r="E323" s="51"/>
      <c r="F323" s="52">
        <f>SUM(G323:G323)</f>
        <v>50.099999999999994</v>
      </c>
      <c r="G323" s="52">
        <f>45.8+4.3</f>
        <v>50.099999999999994</v>
      </c>
      <c r="H323" s="53">
        <f>I323/F323</f>
        <v>907.32994011976064</v>
      </c>
      <c r="I323" s="54">
        <f>I324</f>
        <v>45457.23</v>
      </c>
    </row>
    <row r="324" spans="1:9" ht="33" customHeight="1" x14ac:dyDescent="0.25">
      <c r="A324" s="25" t="s">
        <v>83</v>
      </c>
      <c r="B324" s="117" t="s">
        <v>73</v>
      </c>
      <c r="C324" s="118"/>
      <c r="D324" s="119"/>
      <c r="E324" s="17" t="s">
        <v>12</v>
      </c>
      <c r="F324" s="18">
        <f>SUM(G324:G324)</f>
        <v>50.099999999999994</v>
      </c>
      <c r="G324" s="50">
        <f>G323</f>
        <v>50.099999999999994</v>
      </c>
      <c r="H324" s="18">
        <f>ROUND((I326+I325)/F324,2)</f>
        <v>907.33</v>
      </c>
      <c r="I324" s="59">
        <f>ROUND(F324*H324,2)</f>
        <v>45457.23</v>
      </c>
    </row>
    <row r="325" spans="1:9" x14ac:dyDescent="0.25">
      <c r="A325" s="26"/>
      <c r="B325" s="12" t="s">
        <v>8</v>
      </c>
      <c r="C325" s="23"/>
      <c r="D325" s="13"/>
      <c r="E325" s="14" t="str">
        <f>E324</f>
        <v>м2</v>
      </c>
      <c r="F325" s="15">
        <f>F324</f>
        <v>50.099999999999994</v>
      </c>
      <c r="G325" s="15"/>
      <c r="H325" s="15">
        <v>350</v>
      </c>
      <c r="I325" s="16">
        <f>ROUND(H325*F325,2)</f>
        <v>17535</v>
      </c>
    </row>
    <row r="326" spans="1:9" x14ac:dyDescent="0.25">
      <c r="A326" s="26"/>
      <c r="B326" s="12" t="s">
        <v>9</v>
      </c>
      <c r="C326" s="23"/>
      <c r="D326" s="13"/>
      <c r="E326" s="14"/>
      <c r="F326" s="15"/>
      <c r="G326" s="15"/>
      <c r="H326" s="34"/>
      <c r="I326" s="16">
        <f>SUM(I327:I333)</f>
        <v>27922.3</v>
      </c>
    </row>
    <row r="327" spans="1:9" x14ac:dyDescent="0.25">
      <c r="A327" s="26"/>
      <c r="B327" s="12"/>
      <c r="C327" s="23" t="s">
        <v>46</v>
      </c>
      <c r="D327" s="13">
        <f>1.9/3</f>
        <v>0.6333333333333333</v>
      </c>
      <c r="E327" s="14" t="s">
        <v>40</v>
      </c>
      <c r="F327" s="15">
        <f>F324*D327</f>
        <v>31.729999999999993</v>
      </c>
      <c r="G327" s="81"/>
      <c r="H327" s="71">
        <f>56.8*3</f>
        <v>170.39999999999998</v>
      </c>
      <c r="I327" s="16">
        <f t="shared" ref="I327:I333" si="23">ROUND(H327*F327,2)</f>
        <v>5406.79</v>
      </c>
    </row>
    <row r="328" spans="1:9" x14ac:dyDescent="0.25">
      <c r="A328" s="26"/>
      <c r="B328" s="12"/>
      <c r="C328" s="23" t="s">
        <v>47</v>
      </c>
      <c r="D328" s="13">
        <f>3.721/2.67</f>
        <v>1.3936329588014982</v>
      </c>
      <c r="E328" s="14" t="s">
        <v>40</v>
      </c>
      <c r="F328" s="15">
        <f>F324*D328</f>
        <v>69.821011235955055</v>
      </c>
      <c r="G328" s="81"/>
      <c r="H328" s="71">
        <f>73*2.67</f>
        <v>194.91</v>
      </c>
      <c r="I328" s="16">
        <f t="shared" si="23"/>
        <v>13608.81</v>
      </c>
    </row>
    <row r="329" spans="1:9" x14ac:dyDescent="0.25">
      <c r="A329" s="26"/>
      <c r="B329" s="12"/>
      <c r="C329" s="23" t="s">
        <v>38</v>
      </c>
      <c r="D329" s="13">
        <v>1.6</v>
      </c>
      <c r="E329" s="14" t="s">
        <v>40</v>
      </c>
      <c r="F329" s="15">
        <f>F324*D329</f>
        <v>80.16</v>
      </c>
      <c r="G329" s="81"/>
      <c r="H329" s="71">
        <v>0.82</v>
      </c>
      <c r="I329" s="16">
        <f t="shared" si="23"/>
        <v>65.73</v>
      </c>
    </row>
    <row r="330" spans="1:9" x14ac:dyDescent="0.25">
      <c r="A330" s="26"/>
      <c r="B330" s="32"/>
      <c r="C330" s="33" t="s">
        <v>69</v>
      </c>
      <c r="D330" s="13">
        <f>1.2/30</f>
        <v>0.04</v>
      </c>
      <c r="E330" s="14" t="s">
        <v>106</v>
      </c>
      <c r="F330" s="15">
        <f>F324*D330</f>
        <v>2.004</v>
      </c>
      <c r="G330" s="81"/>
      <c r="H330" s="71">
        <f>7.87*30</f>
        <v>236.1</v>
      </c>
      <c r="I330" s="16">
        <f t="shared" si="23"/>
        <v>473.14</v>
      </c>
    </row>
    <row r="331" spans="1:9" x14ac:dyDescent="0.25">
      <c r="A331" s="26"/>
      <c r="B331" s="12"/>
      <c r="C331" s="23" t="s">
        <v>41</v>
      </c>
      <c r="D331" s="13">
        <v>1.2</v>
      </c>
      <c r="E331" s="14" t="s">
        <v>12</v>
      </c>
      <c r="F331" s="15">
        <f>D331*F324</f>
        <v>60.11999999999999</v>
      </c>
      <c r="G331" s="81"/>
      <c r="H331" s="71">
        <v>84.8</v>
      </c>
      <c r="I331" s="16">
        <f t="shared" si="23"/>
        <v>5098.18</v>
      </c>
    </row>
    <row r="332" spans="1:9" x14ac:dyDescent="0.25">
      <c r="A332" s="26"/>
      <c r="B332" s="12"/>
      <c r="C332" s="23" t="s">
        <v>50</v>
      </c>
      <c r="D332" s="13">
        <f>1.03*0.05</f>
        <v>5.1500000000000004E-2</v>
      </c>
      <c r="E332" s="14" t="s">
        <v>92</v>
      </c>
      <c r="F332" s="15">
        <f>D332*F324</f>
        <v>2.5801499999999997</v>
      </c>
      <c r="G332" s="81"/>
      <c r="H332" s="71">
        <f>57.75/0.05</f>
        <v>1155</v>
      </c>
      <c r="I332" s="16">
        <f t="shared" si="23"/>
        <v>2980.07</v>
      </c>
    </row>
    <row r="333" spans="1:9" x14ac:dyDescent="0.25">
      <c r="A333" s="26"/>
      <c r="B333" s="12"/>
      <c r="C333" s="23" t="s">
        <v>42</v>
      </c>
      <c r="D333" s="13">
        <v>17</v>
      </c>
      <c r="E333" s="14" t="s">
        <v>40</v>
      </c>
      <c r="F333" s="15">
        <f>F324*D333</f>
        <v>851.69999999999993</v>
      </c>
      <c r="G333" s="81"/>
      <c r="H333" s="71">
        <v>0.34</v>
      </c>
      <c r="I333" s="16">
        <f t="shared" si="23"/>
        <v>289.58</v>
      </c>
    </row>
    <row r="334" spans="1:9" ht="33" customHeight="1" x14ac:dyDescent="0.25">
      <c r="A334" s="126" t="s">
        <v>84</v>
      </c>
      <c r="B334" s="127"/>
      <c r="C334" s="127"/>
      <c r="D334" s="127"/>
      <c r="E334" s="51"/>
      <c r="F334" s="52">
        <f>SUM(G334:G334)</f>
        <v>27.4</v>
      </c>
      <c r="G334" s="52">
        <v>27.4</v>
      </c>
      <c r="H334" s="53">
        <f>I334/F334</f>
        <v>941.52992700729931</v>
      </c>
      <c r="I334" s="54">
        <f>I335</f>
        <v>25797.919999999998</v>
      </c>
    </row>
    <row r="335" spans="1:9" ht="31.5" customHeight="1" x14ac:dyDescent="0.25">
      <c r="A335" s="25" t="s">
        <v>85</v>
      </c>
      <c r="B335" s="117" t="s">
        <v>73</v>
      </c>
      <c r="C335" s="118"/>
      <c r="D335" s="119"/>
      <c r="E335" s="17" t="s">
        <v>12</v>
      </c>
      <c r="F335" s="18">
        <f>SUM(G335:G335)</f>
        <v>27.4</v>
      </c>
      <c r="G335" s="50">
        <f>G334</f>
        <v>27.4</v>
      </c>
      <c r="H335" s="18">
        <f>ROUND((I337+I336)/F335,2)</f>
        <v>941.53</v>
      </c>
      <c r="I335" s="59">
        <f>ROUND(F335*H335,2)</f>
        <v>25797.919999999998</v>
      </c>
    </row>
    <row r="336" spans="1:9" x14ac:dyDescent="0.25">
      <c r="A336" s="26"/>
      <c r="B336" s="12" t="s">
        <v>8</v>
      </c>
      <c r="C336" s="23"/>
      <c r="D336" s="13"/>
      <c r="E336" s="14" t="str">
        <f>E335</f>
        <v>м2</v>
      </c>
      <c r="F336" s="15">
        <f>F335</f>
        <v>27.4</v>
      </c>
      <c r="G336" s="15"/>
      <c r="H336" s="15">
        <v>350</v>
      </c>
      <c r="I336" s="16">
        <f>ROUND(H336*F336,2)</f>
        <v>9590</v>
      </c>
    </row>
    <row r="337" spans="1:9" x14ac:dyDescent="0.25">
      <c r="A337" s="26"/>
      <c r="B337" s="12" t="s">
        <v>9</v>
      </c>
      <c r="C337" s="23"/>
      <c r="D337" s="13"/>
      <c r="E337" s="14"/>
      <c r="F337" s="15"/>
      <c r="G337" s="15"/>
      <c r="H337" s="34"/>
      <c r="I337" s="16">
        <f>SUM(I338:I344)</f>
        <v>16207.960000000001</v>
      </c>
    </row>
    <row r="338" spans="1:9" x14ac:dyDescent="0.25">
      <c r="A338" s="26"/>
      <c r="B338" s="12"/>
      <c r="C338" s="23" t="s">
        <v>46</v>
      </c>
      <c r="D338" s="13">
        <f>1.9/3</f>
        <v>0.6333333333333333</v>
      </c>
      <c r="E338" s="14" t="s">
        <v>40</v>
      </c>
      <c r="F338" s="15">
        <f>F335*D338</f>
        <v>17.353333333333332</v>
      </c>
      <c r="G338" s="81"/>
      <c r="H338" s="71">
        <f>56.8*3</f>
        <v>170.39999999999998</v>
      </c>
      <c r="I338" s="16">
        <f t="shared" ref="I338:I344" si="24">ROUND(H338*F338,2)</f>
        <v>2957.01</v>
      </c>
    </row>
    <row r="339" spans="1:9" x14ac:dyDescent="0.25">
      <c r="A339" s="26"/>
      <c r="B339" s="12"/>
      <c r="C339" s="23" t="s">
        <v>47</v>
      </c>
      <c r="D339" s="13">
        <f>3.721/2.67</f>
        <v>1.3936329588014982</v>
      </c>
      <c r="E339" s="14" t="s">
        <v>40</v>
      </c>
      <c r="F339" s="15">
        <f>F335*D339</f>
        <v>38.18554307116105</v>
      </c>
      <c r="G339" s="81"/>
      <c r="H339" s="71">
        <f>73*2.67</f>
        <v>194.91</v>
      </c>
      <c r="I339" s="16">
        <f t="shared" si="24"/>
        <v>7442.74</v>
      </c>
    </row>
    <row r="340" spans="1:9" x14ac:dyDescent="0.25">
      <c r="A340" s="26"/>
      <c r="B340" s="12"/>
      <c r="C340" s="23" t="s">
        <v>38</v>
      </c>
      <c r="D340" s="13">
        <v>1.6</v>
      </c>
      <c r="E340" s="14" t="s">
        <v>40</v>
      </c>
      <c r="F340" s="15">
        <f>F335*D340</f>
        <v>43.84</v>
      </c>
      <c r="G340" s="81"/>
      <c r="H340" s="71">
        <v>0.82</v>
      </c>
      <c r="I340" s="16">
        <f t="shared" si="24"/>
        <v>35.950000000000003</v>
      </c>
    </row>
    <row r="341" spans="1:9" x14ac:dyDescent="0.25">
      <c r="A341" s="26"/>
      <c r="B341" s="32"/>
      <c r="C341" s="33" t="s">
        <v>69</v>
      </c>
      <c r="D341" s="13">
        <f>1.2/30</f>
        <v>0.04</v>
      </c>
      <c r="E341" s="14" t="s">
        <v>106</v>
      </c>
      <c r="F341" s="15">
        <f>F335*D341</f>
        <v>1.0959999999999999</v>
      </c>
      <c r="G341" s="81"/>
      <c r="H341" s="71">
        <f>7.87*30</f>
        <v>236.1</v>
      </c>
      <c r="I341" s="16">
        <f t="shared" si="24"/>
        <v>258.77</v>
      </c>
    </row>
    <row r="342" spans="1:9" x14ac:dyDescent="0.25">
      <c r="A342" s="26"/>
      <c r="B342" s="12"/>
      <c r="C342" s="23" t="s">
        <v>44</v>
      </c>
      <c r="D342" s="13">
        <v>1.2</v>
      </c>
      <c r="E342" s="14" t="s">
        <v>12</v>
      </c>
      <c r="F342" s="15">
        <f>D342*F335</f>
        <v>32.879999999999995</v>
      </c>
      <c r="G342" s="15"/>
      <c r="H342" s="34">
        <v>113.3</v>
      </c>
      <c r="I342" s="16">
        <f t="shared" si="24"/>
        <v>3725.3</v>
      </c>
    </row>
    <row r="343" spans="1:9" x14ac:dyDescent="0.25">
      <c r="A343" s="26"/>
      <c r="B343" s="12"/>
      <c r="C343" s="23" t="s">
        <v>50</v>
      </c>
      <c r="D343" s="13">
        <f>1.03*0.05</f>
        <v>5.1500000000000004E-2</v>
      </c>
      <c r="E343" s="14" t="s">
        <v>92</v>
      </c>
      <c r="F343" s="15">
        <f>D343*F335</f>
        <v>1.4111</v>
      </c>
      <c r="G343" s="81"/>
      <c r="H343" s="71">
        <f>57.75/0.05</f>
        <v>1155</v>
      </c>
      <c r="I343" s="16">
        <f t="shared" si="24"/>
        <v>1629.82</v>
      </c>
    </row>
    <row r="344" spans="1:9" x14ac:dyDescent="0.25">
      <c r="A344" s="26"/>
      <c r="B344" s="12"/>
      <c r="C344" s="23" t="s">
        <v>42</v>
      </c>
      <c r="D344" s="13">
        <v>17</v>
      </c>
      <c r="E344" s="14" t="s">
        <v>40</v>
      </c>
      <c r="F344" s="15">
        <f>F335*D344</f>
        <v>465.79999999999995</v>
      </c>
      <c r="G344" s="81"/>
      <c r="H344" s="71">
        <v>0.34</v>
      </c>
      <c r="I344" s="16">
        <f t="shared" si="24"/>
        <v>158.37</v>
      </c>
    </row>
    <row r="345" spans="1:9" ht="29.25" customHeight="1" x14ac:dyDescent="0.25">
      <c r="A345" s="126" t="s">
        <v>116</v>
      </c>
      <c r="B345" s="127"/>
      <c r="C345" s="127"/>
      <c r="D345" s="127"/>
      <c r="E345" s="51"/>
      <c r="F345" s="52">
        <f>SUM(G345:G345)</f>
        <v>3.7</v>
      </c>
      <c r="G345" s="52">
        <v>3.7</v>
      </c>
      <c r="H345" s="53">
        <f>I345/F345</f>
        <v>1097.7594594594593</v>
      </c>
      <c r="I345" s="54">
        <f>I346</f>
        <v>4061.71</v>
      </c>
    </row>
    <row r="346" spans="1:9" ht="30.75" customHeight="1" x14ac:dyDescent="0.25">
      <c r="A346" s="25" t="s">
        <v>113</v>
      </c>
      <c r="B346" s="117" t="s">
        <v>73</v>
      </c>
      <c r="C346" s="118"/>
      <c r="D346" s="119"/>
      <c r="E346" s="17" t="s">
        <v>12</v>
      </c>
      <c r="F346" s="107">
        <f>SUM(G346:G346)</f>
        <v>3.7</v>
      </c>
      <c r="G346" s="50">
        <f>G345</f>
        <v>3.7</v>
      </c>
      <c r="H346" s="18">
        <f>ROUND((I348+I347)/F346,2)</f>
        <v>1097.76</v>
      </c>
      <c r="I346" s="59">
        <f>ROUND(F346*H346,2)</f>
        <v>4061.71</v>
      </c>
    </row>
    <row r="347" spans="1:9" x14ac:dyDescent="0.25">
      <c r="A347" s="26"/>
      <c r="B347" s="12" t="s">
        <v>8</v>
      </c>
      <c r="C347" s="23"/>
      <c r="D347" s="13"/>
      <c r="E347" s="14" t="str">
        <f>E346</f>
        <v>м2</v>
      </c>
      <c r="F347" s="15">
        <f>F346</f>
        <v>3.7</v>
      </c>
      <c r="G347" s="15"/>
      <c r="H347" s="15">
        <v>350</v>
      </c>
      <c r="I347" s="16">
        <f>ROUND(H347*F347,2)</f>
        <v>1295</v>
      </c>
    </row>
    <row r="348" spans="1:9" x14ac:dyDescent="0.25">
      <c r="A348" s="26"/>
      <c r="B348" s="12" t="s">
        <v>9</v>
      </c>
      <c r="C348" s="23"/>
      <c r="D348" s="13"/>
      <c r="E348" s="14"/>
      <c r="F348" s="15"/>
      <c r="G348" s="15"/>
      <c r="H348" s="34"/>
      <c r="I348" s="16">
        <f>SUM(I349:I356)</f>
        <v>2766.73</v>
      </c>
    </row>
    <row r="349" spans="1:9" x14ac:dyDescent="0.25">
      <c r="A349" s="26"/>
      <c r="B349" s="12"/>
      <c r="C349" s="23" t="s">
        <v>117</v>
      </c>
      <c r="D349" s="13">
        <f>1.539/3</f>
        <v>0.51300000000000001</v>
      </c>
      <c r="E349" s="14" t="s">
        <v>40</v>
      </c>
      <c r="F349" s="15">
        <f>F346*D349</f>
        <v>1.8981000000000001</v>
      </c>
      <c r="G349" s="81"/>
      <c r="H349" s="71">
        <f>60.2*3</f>
        <v>180.60000000000002</v>
      </c>
      <c r="I349" s="16">
        <f t="shared" ref="I349:I356" si="25">ROUND(H349*F349,2)</f>
        <v>342.8</v>
      </c>
    </row>
    <row r="350" spans="1:9" x14ac:dyDescent="0.25">
      <c r="A350" s="26"/>
      <c r="B350" s="12"/>
      <c r="C350" s="23" t="s">
        <v>118</v>
      </c>
      <c r="D350" s="13">
        <f>2.971*1.206/2.67</f>
        <v>1.3419573033707866</v>
      </c>
      <c r="E350" s="14" t="s">
        <v>40</v>
      </c>
      <c r="F350" s="15">
        <f>F346*D350</f>
        <v>4.9652420224719105</v>
      </c>
      <c r="G350" s="81"/>
      <c r="H350" s="71">
        <f>76.7*2.67</f>
        <v>204.78900000000002</v>
      </c>
      <c r="I350" s="16">
        <f t="shared" si="25"/>
        <v>1016.83</v>
      </c>
    </row>
    <row r="351" spans="1:9" x14ac:dyDescent="0.25">
      <c r="A351" s="26"/>
      <c r="B351" s="12"/>
      <c r="C351" s="23" t="s">
        <v>38</v>
      </c>
      <c r="D351" s="13">
        <v>1.6</v>
      </c>
      <c r="E351" s="14" t="s">
        <v>40</v>
      </c>
      <c r="F351" s="15">
        <f>F346*D351</f>
        <v>5.9200000000000008</v>
      </c>
      <c r="G351" s="15"/>
      <c r="H351" s="34">
        <v>0.82</v>
      </c>
      <c r="I351" s="16">
        <f t="shared" si="25"/>
        <v>4.8499999999999996</v>
      </c>
    </row>
    <row r="352" spans="1:9" x14ac:dyDescent="0.25">
      <c r="A352" s="26"/>
      <c r="B352" s="32"/>
      <c r="C352" s="33" t="s">
        <v>68</v>
      </c>
      <c r="D352" s="13">
        <f>1.2/30</f>
        <v>0.04</v>
      </c>
      <c r="E352" s="14" t="s">
        <v>18</v>
      </c>
      <c r="F352" s="15">
        <f>F346*D352</f>
        <v>0.14800000000000002</v>
      </c>
      <c r="G352" s="81"/>
      <c r="H352" s="71">
        <f>8.13*30</f>
        <v>243.90000000000003</v>
      </c>
      <c r="I352" s="16">
        <f t="shared" si="25"/>
        <v>36.1</v>
      </c>
    </row>
    <row r="353" spans="1:9" ht="14.45" customHeight="1" x14ac:dyDescent="0.25">
      <c r="A353" s="26"/>
      <c r="B353" s="12"/>
      <c r="C353" s="23" t="s">
        <v>44</v>
      </c>
      <c r="D353" s="13">
        <v>2.4</v>
      </c>
      <c r="E353" s="14" t="s">
        <v>12</v>
      </c>
      <c r="F353" s="15">
        <f>F346*D353</f>
        <v>8.8800000000000008</v>
      </c>
      <c r="G353" s="15"/>
      <c r="H353" s="34">
        <v>113.3</v>
      </c>
      <c r="I353" s="16">
        <f t="shared" si="25"/>
        <v>1006.1</v>
      </c>
    </row>
    <row r="354" spans="1:9" x14ac:dyDescent="0.25">
      <c r="A354" s="26"/>
      <c r="B354" s="12"/>
      <c r="C354" s="23" t="s">
        <v>49</v>
      </c>
      <c r="D354" s="13">
        <f>1.03*0.075</f>
        <v>7.7249999999999999E-2</v>
      </c>
      <c r="E354" s="14" t="s">
        <v>92</v>
      </c>
      <c r="F354" s="15">
        <f>F346*D354</f>
        <v>0.285825</v>
      </c>
      <c r="G354" s="81"/>
      <c r="H354" s="71">
        <f>86.63/0.075</f>
        <v>1155.0666666666666</v>
      </c>
      <c r="I354" s="16">
        <f t="shared" si="25"/>
        <v>330.15</v>
      </c>
    </row>
    <row r="355" spans="1:9" x14ac:dyDescent="0.25">
      <c r="A355" s="26"/>
      <c r="B355" s="12"/>
      <c r="C355" s="23" t="s">
        <v>42</v>
      </c>
      <c r="D355" s="13">
        <v>7</v>
      </c>
      <c r="E355" s="14" t="s">
        <v>40</v>
      </c>
      <c r="F355" s="15">
        <f>F346*D355</f>
        <v>25.900000000000002</v>
      </c>
      <c r="G355" s="15"/>
      <c r="H355" s="34">
        <v>0.34</v>
      </c>
      <c r="I355" s="16">
        <f t="shared" si="25"/>
        <v>8.81</v>
      </c>
    </row>
    <row r="356" spans="1:9" x14ac:dyDescent="0.25">
      <c r="A356" s="26"/>
      <c r="B356" s="32"/>
      <c r="C356" s="23" t="s">
        <v>43</v>
      </c>
      <c r="D356" s="13">
        <v>15</v>
      </c>
      <c r="E356" s="14" t="s">
        <v>40</v>
      </c>
      <c r="F356" s="15">
        <f>F346*D356</f>
        <v>55.5</v>
      </c>
      <c r="G356" s="15"/>
      <c r="H356" s="34">
        <v>0.38</v>
      </c>
      <c r="I356" s="16">
        <f t="shared" si="25"/>
        <v>21.09</v>
      </c>
    </row>
    <row r="357" spans="1:9" ht="33" customHeight="1" x14ac:dyDescent="0.25">
      <c r="A357" s="126" t="s">
        <v>86</v>
      </c>
      <c r="B357" s="127"/>
      <c r="C357" s="127"/>
      <c r="D357" s="127"/>
      <c r="E357" s="51"/>
      <c r="F357" s="52">
        <f>SUM(G357:G357)</f>
        <v>15.3</v>
      </c>
      <c r="G357" s="52">
        <v>15.3</v>
      </c>
      <c r="H357" s="53">
        <f>I357/F357</f>
        <v>1645.4901960784314</v>
      </c>
      <c r="I357" s="54">
        <f>I358</f>
        <v>25176</v>
      </c>
    </row>
    <row r="358" spans="1:9" ht="31.5" customHeight="1" x14ac:dyDescent="0.25">
      <c r="A358" s="25" t="s">
        <v>87</v>
      </c>
      <c r="B358" s="117" t="s">
        <v>73</v>
      </c>
      <c r="C358" s="118"/>
      <c r="D358" s="119"/>
      <c r="E358" s="17" t="s">
        <v>12</v>
      </c>
      <c r="F358" s="18">
        <f>SUM(G358:G358)</f>
        <v>15.3</v>
      </c>
      <c r="G358" s="50">
        <f>G357</f>
        <v>15.3</v>
      </c>
      <c r="H358" s="18">
        <f>ROUND((I360+I359)/F358,2)</f>
        <v>1645.49</v>
      </c>
      <c r="I358" s="59">
        <f>ROUND(F358*H358,2)</f>
        <v>25176</v>
      </c>
    </row>
    <row r="359" spans="1:9" x14ac:dyDescent="0.25">
      <c r="A359" s="26"/>
      <c r="B359" s="12" t="s">
        <v>8</v>
      </c>
      <c r="C359" s="23"/>
      <c r="D359" s="13"/>
      <c r="E359" s="14" t="str">
        <f>E358</f>
        <v>м2</v>
      </c>
      <c r="F359" s="15">
        <f>F358</f>
        <v>15.3</v>
      </c>
      <c r="G359" s="15"/>
      <c r="H359" s="15">
        <v>550</v>
      </c>
      <c r="I359" s="16">
        <f>ROUND(H359*F359,2)</f>
        <v>8415</v>
      </c>
    </row>
    <row r="360" spans="1:9" x14ac:dyDescent="0.25">
      <c r="A360" s="26"/>
      <c r="B360" s="12" t="s">
        <v>9</v>
      </c>
      <c r="C360" s="23"/>
      <c r="D360" s="13"/>
      <c r="E360" s="14"/>
      <c r="F360" s="15"/>
      <c r="G360" s="15"/>
      <c r="H360" s="34"/>
      <c r="I360" s="16">
        <f>SUM(I361:I369)</f>
        <v>16760.97</v>
      </c>
    </row>
    <row r="361" spans="1:9" x14ac:dyDescent="0.25">
      <c r="A361" s="26"/>
      <c r="B361" s="12"/>
      <c r="C361" s="23" t="s">
        <v>117</v>
      </c>
      <c r="D361" s="13">
        <f>1.9/3</f>
        <v>0.6333333333333333</v>
      </c>
      <c r="E361" s="14" t="s">
        <v>40</v>
      </c>
      <c r="F361" s="15">
        <f>F358*D361</f>
        <v>9.69</v>
      </c>
      <c r="G361" s="81"/>
      <c r="H361" s="71">
        <f>60.2*3</f>
        <v>180.60000000000002</v>
      </c>
      <c r="I361" s="16">
        <f t="shared" ref="I361:I369" si="26">ROUND(H361*F361,2)</f>
        <v>1750.01</v>
      </c>
    </row>
    <row r="362" spans="1:9" x14ac:dyDescent="0.25">
      <c r="A362" s="26"/>
      <c r="B362" s="12"/>
      <c r="C362" s="23" t="s">
        <v>118</v>
      </c>
      <c r="D362" s="13">
        <f>(2.971+0.75)/2.67</f>
        <v>1.3936329588014982</v>
      </c>
      <c r="E362" s="14" t="s">
        <v>40</v>
      </c>
      <c r="F362" s="15">
        <f>F358*D362</f>
        <v>21.322584269662922</v>
      </c>
      <c r="G362" s="81"/>
      <c r="H362" s="71">
        <f>76.7*2.67</f>
        <v>204.78900000000002</v>
      </c>
      <c r="I362" s="16">
        <f t="shared" si="26"/>
        <v>4366.63</v>
      </c>
    </row>
    <row r="363" spans="1:9" x14ac:dyDescent="0.25">
      <c r="A363" s="26"/>
      <c r="B363" s="12"/>
      <c r="C363" s="23" t="s">
        <v>38</v>
      </c>
      <c r="D363" s="13">
        <v>1.6</v>
      </c>
      <c r="E363" s="14" t="s">
        <v>40</v>
      </c>
      <c r="F363" s="15">
        <f>F358*D363</f>
        <v>24.480000000000004</v>
      </c>
      <c r="G363" s="81"/>
      <c r="H363" s="71">
        <v>0.82</v>
      </c>
      <c r="I363" s="16">
        <f t="shared" si="26"/>
        <v>20.07</v>
      </c>
    </row>
    <row r="364" spans="1:9" x14ac:dyDescent="0.25">
      <c r="A364" s="26"/>
      <c r="B364" s="12"/>
      <c r="C364" s="23" t="s">
        <v>39</v>
      </c>
      <c r="D364" s="13">
        <f>0.39*2.57*0.05*0.04</f>
        <v>2.0046E-3</v>
      </c>
      <c r="E364" s="14" t="s">
        <v>92</v>
      </c>
      <c r="F364" s="15">
        <f>F358*D364</f>
        <v>3.0670380000000001E-2</v>
      </c>
      <c r="G364" s="81"/>
      <c r="H364" s="71">
        <f>35.33/0.05/0.04</f>
        <v>17664.999999999996</v>
      </c>
      <c r="I364" s="16">
        <f t="shared" si="26"/>
        <v>541.79</v>
      </c>
    </row>
    <row r="365" spans="1:9" x14ac:dyDescent="0.25">
      <c r="A365" s="26"/>
      <c r="B365" s="32"/>
      <c r="C365" s="33" t="s">
        <v>68</v>
      </c>
      <c r="D365" s="13">
        <f>1.2/30</f>
        <v>0.04</v>
      </c>
      <c r="E365" s="14" t="s">
        <v>106</v>
      </c>
      <c r="F365" s="15">
        <f>F358*D365</f>
        <v>0.61199999999999999</v>
      </c>
      <c r="G365" s="81"/>
      <c r="H365" s="71">
        <f>8.13*30</f>
        <v>243.90000000000003</v>
      </c>
      <c r="I365" s="16">
        <f t="shared" si="26"/>
        <v>149.27000000000001</v>
      </c>
    </row>
    <row r="366" spans="1:9" x14ac:dyDescent="0.25">
      <c r="A366" s="26"/>
      <c r="B366" s="12"/>
      <c r="C366" s="23" t="s">
        <v>44</v>
      </c>
      <c r="D366" s="13">
        <v>4.8</v>
      </c>
      <c r="E366" s="14" t="s">
        <v>12</v>
      </c>
      <c r="F366" s="15">
        <f>D366*F358</f>
        <v>73.44</v>
      </c>
      <c r="G366" s="15"/>
      <c r="H366" s="34">
        <v>113.3</v>
      </c>
      <c r="I366" s="16">
        <f t="shared" si="26"/>
        <v>8320.75</v>
      </c>
    </row>
    <row r="367" spans="1:9" x14ac:dyDescent="0.25">
      <c r="A367" s="26"/>
      <c r="B367" s="12"/>
      <c r="C367" s="23" t="s">
        <v>49</v>
      </c>
      <c r="D367" s="13">
        <f>1.03*0.075</f>
        <v>7.7249999999999999E-2</v>
      </c>
      <c r="E367" s="14" t="s">
        <v>92</v>
      </c>
      <c r="F367" s="15">
        <f>D367*F358</f>
        <v>1.1819250000000001</v>
      </c>
      <c r="G367" s="81"/>
      <c r="H367" s="71">
        <f>86.63/0.075</f>
        <v>1155.0666666666666</v>
      </c>
      <c r="I367" s="16">
        <f t="shared" si="26"/>
        <v>1365.2</v>
      </c>
    </row>
    <row r="368" spans="1:9" x14ac:dyDescent="0.25">
      <c r="A368" s="26"/>
      <c r="B368" s="12"/>
      <c r="C368" s="23" t="s">
        <v>42</v>
      </c>
      <c r="D368" s="13">
        <v>14</v>
      </c>
      <c r="E368" s="14" t="s">
        <v>40</v>
      </c>
      <c r="F368" s="15">
        <f>F358*D368</f>
        <v>214.20000000000002</v>
      </c>
      <c r="G368" s="81"/>
      <c r="H368" s="71">
        <v>0.34</v>
      </c>
      <c r="I368" s="16">
        <f t="shared" si="26"/>
        <v>72.83</v>
      </c>
    </row>
    <row r="369" spans="1:9" x14ac:dyDescent="0.25">
      <c r="A369" s="26"/>
      <c r="B369" s="32"/>
      <c r="C369" s="33" t="s">
        <v>43</v>
      </c>
      <c r="D369" s="13">
        <v>30</v>
      </c>
      <c r="E369" s="14" t="s">
        <v>40</v>
      </c>
      <c r="F369" s="15">
        <f>F358*D369</f>
        <v>459</v>
      </c>
      <c r="G369" s="81"/>
      <c r="H369" s="71">
        <v>0.38</v>
      </c>
      <c r="I369" s="16">
        <f t="shared" si="26"/>
        <v>174.42</v>
      </c>
    </row>
    <row r="370" spans="1:9" ht="30.75" customHeight="1" x14ac:dyDescent="0.25">
      <c r="A370" s="126" t="s">
        <v>114</v>
      </c>
      <c r="B370" s="127"/>
      <c r="C370" s="127"/>
      <c r="D370" s="127"/>
      <c r="E370" s="51"/>
      <c r="F370" s="52">
        <f>SUM(G370:G370)</f>
        <v>8.4</v>
      </c>
      <c r="G370" s="52">
        <v>8.4</v>
      </c>
      <c r="H370" s="53">
        <f>I370/F370</f>
        <v>1029.3595238095238</v>
      </c>
      <c r="I370" s="54">
        <f>I371</f>
        <v>8646.6200000000008</v>
      </c>
    </row>
    <row r="371" spans="1:9" ht="31.5" customHeight="1" x14ac:dyDescent="0.25">
      <c r="A371" s="25" t="s">
        <v>115</v>
      </c>
      <c r="B371" s="117" t="s">
        <v>73</v>
      </c>
      <c r="C371" s="118"/>
      <c r="D371" s="119"/>
      <c r="E371" s="17" t="s">
        <v>12</v>
      </c>
      <c r="F371" s="18">
        <f>SUM(G371:G371)</f>
        <v>8.4</v>
      </c>
      <c r="G371" s="50">
        <f>G370</f>
        <v>8.4</v>
      </c>
      <c r="H371" s="18">
        <f>ROUND((I373+I372)/F371,2)</f>
        <v>1029.3599999999999</v>
      </c>
      <c r="I371" s="59">
        <f>ROUND(F371*H371,2)</f>
        <v>8646.6200000000008</v>
      </c>
    </row>
    <row r="372" spans="1:9" x14ac:dyDescent="0.25">
      <c r="A372" s="26"/>
      <c r="B372" s="12" t="s">
        <v>8</v>
      </c>
      <c r="C372" s="23"/>
      <c r="D372" s="13"/>
      <c r="E372" s="14" t="str">
        <f>E371</f>
        <v>м2</v>
      </c>
      <c r="F372" s="15">
        <f>F371</f>
        <v>8.4</v>
      </c>
      <c r="G372" s="15"/>
      <c r="H372" s="15">
        <v>350</v>
      </c>
      <c r="I372" s="16">
        <f>ROUND(H372*F372,2)</f>
        <v>2940</v>
      </c>
    </row>
    <row r="373" spans="1:9" x14ac:dyDescent="0.25">
      <c r="A373" s="26"/>
      <c r="B373" s="12" t="s">
        <v>9</v>
      </c>
      <c r="C373" s="23"/>
      <c r="D373" s="13"/>
      <c r="E373" s="14"/>
      <c r="F373" s="15"/>
      <c r="G373" s="15"/>
      <c r="H373" s="34"/>
      <c r="I373" s="16">
        <f>SUM(I374:I381)</f>
        <v>5706.64</v>
      </c>
    </row>
    <row r="374" spans="1:9" x14ac:dyDescent="0.25">
      <c r="A374" s="26"/>
      <c r="B374" s="12"/>
      <c r="C374" s="23" t="s">
        <v>117</v>
      </c>
      <c r="D374" s="13">
        <f>1.539/3</f>
        <v>0.51300000000000001</v>
      </c>
      <c r="E374" s="14" t="s">
        <v>40</v>
      </c>
      <c r="F374" s="15">
        <f>F371*D374</f>
        <v>4.3092000000000006</v>
      </c>
      <c r="G374" s="81"/>
      <c r="H374" s="71">
        <f>60.2*3</f>
        <v>180.60000000000002</v>
      </c>
      <c r="I374" s="16">
        <f t="shared" ref="I374:I381" si="27">ROUND(H374*F374,2)</f>
        <v>778.24</v>
      </c>
    </row>
    <row r="375" spans="1:9" x14ac:dyDescent="0.25">
      <c r="A375" s="26"/>
      <c r="B375" s="12"/>
      <c r="C375" s="23" t="s">
        <v>118</v>
      </c>
      <c r="D375" s="13">
        <f>2.971*1.206/2.67</f>
        <v>1.3419573033707866</v>
      </c>
      <c r="E375" s="14" t="s">
        <v>40</v>
      </c>
      <c r="F375" s="15">
        <f>F371*D375</f>
        <v>11.272441348314608</v>
      </c>
      <c r="G375" s="81"/>
      <c r="H375" s="71">
        <f>76.7*2.67</f>
        <v>204.78900000000002</v>
      </c>
      <c r="I375" s="16">
        <f t="shared" si="27"/>
        <v>2308.4699999999998</v>
      </c>
    </row>
    <row r="376" spans="1:9" x14ac:dyDescent="0.25">
      <c r="A376" s="26"/>
      <c r="B376" s="12"/>
      <c r="C376" s="23" t="s">
        <v>38</v>
      </c>
      <c r="D376" s="13">
        <v>1.6</v>
      </c>
      <c r="E376" s="14" t="s">
        <v>40</v>
      </c>
      <c r="F376" s="15">
        <f>F371*D376</f>
        <v>13.440000000000001</v>
      </c>
      <c r="G376" s="15"/>
      <c r="H376" s="34">
        <v>0.82</v>
      </c>
      <c r="I376" s="16">
        <f t="shared" si="27"/>
        <v>11.02</v>
      </c>
    </row>
    <row r="377" spans="1:9" x14ac:dyDescent="0.25">
      <c r="A377" s="26"/>
      <c r="B377" s="32"/>
      <c r="C377" s="33" t="s">
        <v>68</v>
      </c>
      <c r="D377" s="13">
        <f>1.2/30</f>
        <v>0.04</v>
      </c>
      <c r="E377" s="14" t="s">
        <v>106</v>
      </c>
      <c r="F377" s="15">
        <f>F371*D377</f>
        <v>0.33600000000000002</v>
      </c>
      <c r="G377" s="81"/>
      <c r="H377" s="71">
        <f>8.13*30</f>
        <v>243.90000000000003</v>
      </c>
      <c r="I377" s="16">
        <f t="shared" si="27"/>
        <v>81.95</v>
      </c>
    </row>
    <row r="378" spans="1:9" x14ac:dyDescent="0.25">
      <c r="A378" s="26"/>
      <c r="B378" s="12"/>
      <c r="C378" s="23" t="s">
        <v>41</v>
      </c>
      <c r="D378" s="13">
        <v>2.4</v>
      </c>
      <c r="E378" s="14" t="s">
        <v>12</v>
      </c>
      <c r="F378" s="15">
        <f>F371*D378</f>
        <v>20.16</v>
      </c>
      <c r="G378" s="15"/>
      <c r="H378" s="34">
        <v>84.8</v>
      </c>
      <c r="I378" s="16">
        <f t="shared" si="27"/>
        <v>1709.57</v>
      </c>
    </row>
    <row r="379" spans="1:9" x14ac:dyDescent="0.25">
      <c r="A379" s="26"/>
      <c r="B379" s="12"/>
      <c r="C379" s="23" t="s">
        <v>49</v>
      </c>
      <c r="D379" s="13">
        <f>1.03*0.075</f>
        <v>7.7249999999999999E-2</v>
      </c>
      <c r="E379" s="14" t="s">
        <v>92</v>
      </c>
      <c r="F379" s="15">
        <f>F371*D379</f>
        <v>0.64890000000000003</v>
      </c>
      <c r="G379" s="81"/>
      <c r="H379" s="71">
        <f>86.63/0.075</f>
        <v>1155.0666666666666</v>
      </c>
      <c r="I379" s="16">
        <f t="shared" si="27"/>
        <v>749.52</v>
      </c>
    </row>
    <row r="380" spans="1:9" x14ac:dyDescent="0.25">
      <c r="A380" s="26"/>
      <c r="B380" s="12"/>
      <c r="C380" s="23" t="s">
        <v>42</v>
      </c>
      <c r="D380" s="13">
        <v>7</v>
      </c>
      <c r="E380" s="14" t="s">
        <v>40</v>
      </c>
      <c r="F380" s="15">
        <f>F371*D380</f>
        <v>58.800000000000004</v>
      </c>
      <c r="G380" s="15"/>
      <c r="H380" s="34">
        <v>0.34</v>
      </c>
      <c r="I380" s="16">
        <f t="shared" si="27"/>
        <v>19.989999999999998</v>
      </c>
    </row>
    <row r="381" spans="1:9" x14ac:dyDescent="0.25">
      <c r="A381" s="26"/>
      <c r="B381" s="32"/>
      <c r="C381" s="23" t="s">
        <v>43</v>
      </c>
      <c r="D381" s="13">
        <v>15</v>
      </c>
      <c r="E381" s="14" t="s">
        <v>40</v>
      </c>
      <c r="F381" s="15">
        <f>F371*D381</f>
        <v>126</v>
      </c>
      <c r="G381" s="15"/>
      <c r="H381" s="34">
        <v>0.38</v>
      </c>
      <c r="I381" s="16">
        <f t="shared" si="27"/>
        <v>47.88</v>
      </c>
    </row>
    <row r="382" spans="1:9" x14ac:dyDescent="0.25">
      <c r="A382" s="129" t="s">
        <v>88</v>
      </c>
      <c r="B382" s="129"/>
      <c r="C382" s="129"/>
      <c r="D382" s="129"/>
      <c r="E382" s="129"/>
      <c r="F382" s="129"/>
      <c r="G382" s="129"/>
      <c r="H382" s="129"/>
      <c r="I382" s="67">
        <f>I345+I334+I323+I309+I296+I282+I269+I357+I370</f>
        <v>600058.17000000004</v>
      </c>
    </row>
    <row r="383" spans="1:9" ht="27" customHeight="1" x14ac:dyDescent="0.25">
      <c r="A383" s="82" t="s">
        <v>94</v>
      </c>
      <c r="B383" s="83"/>
      <c r="C383" s="83"/>
      <c r="D383" s="83"/>
      <c r="E383" s="83"/>
      <c r="F383" s="83"/>
      <c r="G383" s="83"/>
      <c r="H383" s="84"/>
      <c r="I383" s="61"/>
    </row>
    <row r="384" spans="1:9" ht="28.5" customHeight="1" x14ac:dyDescent="0.25">
      <c r="A384" s="126" t="s">
        <v>111</v>
      </c>
      <c r="B384" s="127"/>
      <c r="C384" s="127"/>
      <c r="D384" s="127"/>
      <c r="E384" s="51"/>
      <c r="F384" s="52">
        <f>SUM(G384:G384)</f>
        <v>129.69999999999999</v>
      </c>
      <c r="G384" s="52">
        <v>129.69999999999999</v>
      </c>
      <c r="H384" s="53">
        <f>I384/F384</f>
        <v>941.32999228989991</v>
      </c>
      <c r="I384" s="54">
        <f>I385</f>
        <v>122090.5</v>
      </c>
    </row>
    <row r="385" spans="1:9" ht="29.25" customHeight="1" x14ac:dyDescent="0.25">
      <c r="A385" s="25" t="s">
        <v>95</v>
      </c>
      <c r="B385" s="117" t="s">
        <v>73</v>
      </c>
      <c r="C385" s="118"/>
      <c r="D385" s="119"/>
      <c r="E385" s="17" t="s">
        <v>12</v>
      </c>
      <c r="F385" s="18">
        <f>SUM(G385:G385)</f>
        <v>129.69999999999999</v>
      </c>
      <c r="G385" s="50">
        <f>G384</f>
        <v>129.69999999999999</v>
      </c>
      <c r="H385" s="18">
        <f>ROUND((I387+I386)/F385,2)</f>
        <v>941.33</v>
      </c>
      <c r="I385" s="59">
        <f>ROUND(F385*H385,2)</f>
        <v>122090.5</v>
      </c>
    </row>
    <row r="386" spans="1:9" x14ac:dyDescent="0.25">
      <c r="A386" s="26"/>
      <c r="B386" s="12" t="s">
        <v>8</v>
      </c>
      <c r="C386" s="23"/>
      <c r="D386" s="13"/>
      <c r="E386" s="14" t="str">
        <f>E385</f>
        <v>м2</v>
      </c>
      <c r="F386" s="15">
        <f>F385</f>
        <v>129.69999999999999</v>
      </c>
      <c r="G386" s="15"/>
      <c r="H386" s="15">
        <v>350</v>
      </c>
      <c r="I386" s="16">
        <f>ROUND(H386*F386,2)</f>
        <v>45395</v>
      </c>
    </row>
    <row r="387" spans="1:9" x14ac:dyDescent="0.25">
      <c r="A387" s="26"/>
      <c r="B387" s="12" t="s">
        <v>9</v>
      </c>
      <c r="C387" s="23"/>
      <c r="D387" s="13"/>
      <c r="E387" s="14"/>
      <c r="F387" s="15"/>
      <c r="G387" s="15"/>
      <c r="H387" s="34"/>
      <c r="I387" s="16">
        <f>SUM(I388:I395)</f>
        <v>76695.308441999994</v>
      </c>
    </row>
    <row r="388" spans="1:9" x14ac:dyDescent="0.25">
      <c r="A388" s="26"/>
      <c r="B388" s="12"/>
      <c r="C388" s="23" t="s">
        <v>46</v>
      </c>
      <c r="D388" s="13">
        <f>1.539/3</f>
        <v>0.51300000000000001</v>
      </c>
      <c r="E388" s="14" t="s">
        <v>40</v>
      </c>
      <c r="F388" s="15">
        <f>F385*D388</f>
        <v>66.53609999999999</v>
      </c>
      <c r="G388" s="15"/>
      <c r="H388" s="34">
        <f>56.8*3</f>
        <v>170.39999999999998</v>
      </c>
      <c r="I388" s="16">
        <f>ROUND(H388*F388,2)</f>
        <v>11337.75</v>
      </c>
    </row>
    <row r="389" spans="1:9" x14ac:dyDescent="0.25">
      <c r="A389" s="26"/>
      <c r="B389" s="12"/>
      <c r="C389" s="23" t="s">
        <v>47</v>
      </c>
      <c r="D389" s="13">
        <f>2.971*1.206/2.67</f>
        <v>1.3419573033707866</v>
      </c>
      <c r="E389" s="14" t="s">
        <v>40</v>
      </c>
      <c r="F389" s="15">
        <f>F385*D389</f>
        <v>174.051862247191</v>
      </c>
      <c r="G389" s="15"/>
      <c r="H389" s="34">
        <f>73*2.67</f>
        <v>194.91</v>
      </c>
      <c r="I389" s="16">
        <f>ROUND(H389*F389,2)</f>
        <v>33924.449999999997</v>
      </c>
    </row>
    <row r="390" spans="1:9" x14ac:dyDescent="0.25">
      <c r="A390" s="26"/>
      <c r="B390" s="12"/>
      <c r="C390" s="23" t="s">
        <v>38</v>
      </c>
      <c r="D390" s="13">
        <v>1.6</v>
      </c>
      <c r="E390" s="14" t="s">
        <v>40</v>
      </c>
      <c r="F390" s="15">
        <f>F385*D390</f>
        <v>207.51999999999998</v>
      </c>
      <c r="G390" s="15"/>
      <c r="H390" s="34">
        <v>0.82</v>
      </c>
      <c r="I390" s="16">
        <f>ROUND(H390*F390,2)</f>
        <v>170.17</v>
      </c>
    </row>
    <row r="391" spans="1:9" x14ac:dyDescent="0.25">
      <c r="A391" s="26"/>
      <c r="B391" s="32"/>
      <c r="C391" s="33" t="s">
        <v>69</v>
      </c>
      <c r="D391" s="13">
        <f>1.2/30</f>
        <v>0.04</v>
      </c>
      <c r="E391" s="14" t="s">
        <v>106</v>
      </c>
      <c r="F391" s="15">
        <f>F385*D391</f>
        <v>5.1879999999999997</v>
      </c>
      <c r="G391" s="15"/>
      <c r="H391" s="34">
        <f>7.45*30</f>
        <v>223.5</v>
      </c>
      <c r="I391" s="16">
        <f>ROUND(H391*F391,2)</f>
        <v>1159.52</v>
      </c>
    </row>
    <row r="392" spans="1:9" x14ac:dyDescent="0.25">
      <c r="A392" s="26"/>
      <c r="B392" s="32"/>
      <c r="C392" s="23" t="s">
        <v>39</v>
      </c>
      <c r="D392" s="13">
        <f>1.842*0.05*0.04</f>
        <v>3.6840000000000006E-3</v>
      </c>
      <c r="E392" s="14" t="s">
        <v>92</v>
      </c>
      <c r="F392" s="15">
        <f>F386*D392</f>
        <v>0.47781480000000004</v>
      </c>
      <c r="G392" s="15"/>
      <c r="H392" s="34">
        <f>35.33/0.05/0.04</f>
        <v>17664.999999999996</v>
      </c>
      <c r="I392" s="16">
        <f>H392*F392</f>
        <v>8440.5984419999986</v>
      </c>
    </row>
    <row r="393" spans="1:9" x14ac:dyDescent="0.25">
      <c r="A393" s="26"/>
      <c r="B393" s="12"/>
      <c r="C393" s="23" t="s">
        <v>41</v>
      </c>
      <c r="D393" s="13">
        <v>1.2</v>
      </c>
      <c r="E393" s="14" t="s">
        <v>12</v>
      </c>
      <c r="F393" s="15">
        <f>F385*D393</f>
        <v>155.63999999999999</v>
      </c>
      <c r="G393" s="15"/>
      <c r="H393" s="34">
        <v>84.8</v>
      </c>
      <c r="I393" s="16">
        <f>ROUND(H393*F393,2)</f>
        <v>13198.27</v>
      </c>
    </row>
    <row r="394" spans="1:9" x14ac:dyDescent="0.25">
      <c r="A394" s="26"/>
      <c r="B394" s="12"/>
      <c r="C394" s="23" t="s">
        <v>50</v>
      </c>
      <c r="D394" s="13">
        <f>1.03*0.05</f>
        <v>5.1500000000000004E-2</v>
      </c>
      <c r="E394" s="14" t="s">
        <v>92</v>
      </c>
      <c r="F394" s="15">
        <f>F385*D394</f>
        <v>6.6795499999999999</v>
      </c>
      <c r="G394" s="15"/>
      <c r="H394" s="34">
        <f>57.75/0.05</f>
        <v>1155</v>
      </c>
      <c r="I394" s="16">
        <f>ROUND(H394*F394,2)</f>
        <v>7714.88</v>
      </c>
    </row>
    <row r="395" spans="1:9" x14ac:dyDescent="0.25">
      <c r="A395" s="26"/>
      <c r="B395" s="12"/>
      <c r="C395" s="23" t="s">
        <v>42</v>
      </c>
      <c r="D395" s="13">
        <v>17</v>
      </c>
      <c r="E395" s="14" t="s">
        <v>40</v>
      </c>
      <c r="F395" s="15">
        <f>F385*D395</f>
        <v>2204.8999999999996</v>
      </c>
      <c r="G395" s="15"/>
      <c r="H395" s="34">
        <v>0.34</v>
      </c>
      <c r="I395" s="16">
        <f>ROUND(H395*F395,2)</f>
        <v>749.67</v>
      </c>
    </row>
    <row r="396" spans="1:9" ht="39" customHeight="1" x14ac:dyDescent="0.25">
      <c r="A396" s="126" t="s">
        <v>96</v>
      </c>
      <c r="B396" s="127"/>
      <c r="C396" s="127"/>
      <c r="D396" s="127"/>
      <c r="E396" s="51"/>
      <c r="F396" s="52">
        <f>SUM(G396:G396)</f>
        <v>7.32</v>
      </c>
      <c r="G396" s="52">
        <v>7.32</v>
      </c>
      <c r="H396" s="53">
        <f>I396/F396</f>
        <v>1089.360655737705</v>
      </c>
      <c r="I396" s="54">
        <f>I397</f>
        <v>7974.12</v>
      </c>
    </row>
    <row r="397" spans="1:9" ht="29.25" customHeight="1" x14ac:dyDescent="0.25">
      <c r="A397" s="25" t="s">
        <v>97</v>
      </c>
      <c r="B397" s="117" t="s">
        <v>73</v>
      </c>
      <c r="C397" s="118"/>
      <c r="D397" s="119"/>
      <c r="E397" s="17" t="s">
        <v>18</v>
      </c>
      <c r="F397" s="18">
        <f>SUM(G397:G397)</f>
        <v>7.32</v>
      </c>
      <c r="G397" s="50">
        <f>G396</f>
        <v>7.32</v>
      </c>
      <c r="H397" s="18">
        <f>ROUND((I399+I398)/F397,2)</f>
        <v>1089.3599999999999</v>
      </c>
      <c r="I397" s="59">
        <f>ROUND(F397*H397,2)</f>
        <v>7974.12</v>
      </c>
    </row>
    <row r="398" spans="1:9" x14ac:dyDescent="0.25">
      <c r="A398" s="26"/>
      <c r="B398" s="12" t="s">
        <v>8</v>
      </c>
      <c r="C398" s="23"/>
      <c r="D398" s="13"/>
      <c r="E398" s="14" t="str">
        <f>E397</f>
        <v>м.п.</v>
      </c>
      <c r="F398" s="15">
        <f>F397</f>
        <v>7.32</v>
      </c>
      <c r="G398" s="15"/>
      <c r="H398" s="15">
        <v>410</v>
      </c>
      <c r="I398" s="16">
        <f>ROUND(H398*F398,2)</f>
        <v>3001.2</v>
      </c>
    </row>
    <row r="399" spans="1:9" x14ac:dyDescent="0.25">
      <c r="A399" s="26"/>
      <c r="B399" s="12" t="s">
        <v>9</v>
      </c>
      <c r="C399" s="23"/>
      <c r="D399" s="13"/>
      <c r="E399" s="14"/>
      <c r="F399" s="15"/>
      <c r="G399" s="15"/>
      <c r="H399" s="34"/>
      <c r="I399" s="16">
        <f>SUM(I400:I407)</f>
        <v>4972.9299999999994</v>
      </c>
    </row>
    <row r="400" spans="1:9" x14ac:dyDescent="0.25">
      <c r="A400" s="26"/>
      <c r="B400" s="12"/>
      <c r="C400" s="23" t="s">
        <v>117</v>
      </c>
      <c r="D400" s="13">
        <f>1.539/3</f>
        <v>0.51300000000000001</v>
      </c>
      <c r="E400" s="14" t="s">
        <v>40</v>
      </c>
      <c r="F400" s="15">
        <f>F397*D400</f>
        <v>3.7551600000000001</v>
      </c>
      <c r="G400" s="81"/>
      <c r="H400" s="71">
        <f>60.2*3</f>
        <v>180.60000000000002</v>
      </c>
      <c r="I400" s="16">
        <f t="shared" ref="I400:I408" si="28">ROUND(H400*F400,2)</f>
        <v>678.18</v>
      </c>
    </row>
    <row r="401" spans="1:9" x14ac:dyDescent="0.25">
      <c r="A401" s="26"/>
      <c r="B401" s="12"/>
      <c r="C401" s="23" t="s">
        <v>118</v>
      </c>
      <c r="D401" s="13">
        <f>2.971*1.206/2.67</f>
        <v>1.3419573033707866</v>
      </c>
      <c r="E401" s="14" t="s">
        <v>40</v>
      </c>
      <c r="F401" s="15">
        <f>F397*D401</f>
        <v>9.8231274606741579</v>
      </c>
      <c r="G401" s="81"/>
      <c r="H401" s="71">
        <f>76.7*2.67</f>
        <v>204.78900000000002</v>
      </c>
      <c r="I401" s="16">
        <f t="shared" si="28"/>
        <v>2011.67</v>
      </c>
    </row>
    <row r="402" spans="1:9" x14ac:dyDescent="0.25">
      <c r="A402" s="26"/>
      <c r="B402" s="12"/>
      <c r="C402" s="23" t="s">
        <v>38</v>
      </c>
      <c r="D402" s="13">
        <v>1.6</v>
      </c>
      <c r="E402" s="14" t="s">
        <v>40</v>
      </c>
      <c r="F402" s="15">
        <f>F397*D402</f>
        <v>11.712000000000002</v>
      </c>
      <c r="G402" s="15"/>
      <c r="H402" s="34">
        <v>0.82</v>
      </c>
      <c r="I402" s="16">
        <f t="shared" si="28"/>
        <v>9.6</v>
      </c>
    </row>
    <row r="403" spans="1:9" x14ac:dyDescent="0.25">
      <c r="A403" s="26"/>
      <c r="B403" s="32"/>
      <c r="C403" s="33" t="s">
        <v>68</v>
      </c>
      <c r="D403" s="13">
        <f>1.2/30</f>
        <v>0.04</v>
      </c>
      <c r="E403" s="14" t="s">
        <v>106</v>
      </c>
      <c r="F403" s="15">
        <f>F397*D403</f>
        <v>0.2928</v>
      </c>
      <c r="G403" s="81"/>
      <c r="H403" s="71">
        <f>8.13*30</f>
        <v>243.90000000000003</v>
      </c>
      <c r="I403" s="16">
        <f t="shared" si="28"/>
        <v>71.41</v>
      </c>
    </row>
    <row r="404" spans="1:9" x14ac:dyDescent="0.25">
      <c r="A404" s="26"/>
      <c r="B404" s="12"/>
      <c r="C404" s="23" t="s">
        <v>41</v>
      </c>
      <c r="D404" s="13">
        <v>2.4</v>
      </c>
      <c r="E404" s="14" t="s">
        <v>12</v>
      </c>
      <c r="F404" s="15">
        <f>F397*D404</f>
        <v>17.568000000000001</v>
      </c>
      <c r="G404" s="15"/>
      <c r="H404" s="34">
        <v>84.8</v>
      </c>
      <c r="I404" s="16">
        <f t="shared" si="28"/>
        <v>1489.77</v>
      </c>
    </row>
    <row r="405" spans="1:9" x14ac:dyDescent="0.25">
      <c r="A405" s="26"/>
      <c r="B405" s="12"/>
      <c r="C405" s="23" t="s">
        <v>49</v>
      </c>
      <c r="D405" s="13">
        <f>1.03*0.075</f>
        <v>7.7249999999999999E-2</v>
      </c>
      <c r="E405" s="14" t="s">
        <v>92</v>
      </c>
      <c r="F405" s="15">
        <f>F397*D405</f>
        <v>0.56547000000000003</v>
      </c>
      <c r="G405" s="81"/>
      <c r="H405" s="71">
        <f>86.63/0.075</f>
        <v>1155.0666666666666</v>
      </c>
      <c r="I405" s="16">
        <f t="shared" si="28"/>
        <v>653.16</v>
      </c>
    </row>
    <row r="406" spans="1:9" x14ac:dyDescent="0.25">
      <c r="A406" s="26"/>
      <c r="B406" s="12"/>
      <c r="C406" s="23" t="s">
        <v>42</v>
      </c>
      <c r="D406" s="13">
        <v>7</v>
      </c>
      <c r="E406" s="14" t="s">
        <v>40</v>
      </c>
      <c r="F406" s="15">
        <f>F397*D406</f>
        <v>51.24</v>
      </c>
      <c r="G406" s="15"/>
      <c r="H406" s="34">
        <v>0.34</v>
      </c>
      <c r="I406" s="16">
        <f t="shared" si="28"/>
        <v>17.420000000000002</v>
      </c>
    </row>
    <row r="407" spans="1:9" x14ac:dyDescent="0.25">
      <c r="A407" s="26"/>
      <c r="B407" s="32"/>
      <c r="C407" s="23" t="s">
        <v>43</v>
      </c>
      <c r="D407" s="13">
        <v>15</v>
      </c>
      <c r="E407" s="14" t="s">
        <v>40</v>
      </c>
      <c r="F407" s="15">
        <f>F397*D407</f>
        <v>109.80000000000001</v>
      </c>
      <c r="G407" s="15"/>
      <c r="H407" s="34">
        <v>0.38</v>
      </c>
      <c r="I407" s="16">
        <f t="shared" si="28"/>
        <v>41.72</v>
      </c>
    </row>
    <row r="408" spans="1:9" ht="34.5" customHeight="1" x14ac:dyDescent="0.25">
      <c r="A408" s="98" t="s">
        <v>98</v>
      </c>
      <c r="B408" s="99" t="s">
        <v>89</v>
      </c>
      <c r="C408" s="100"/>
      <c r="D408" s="101"/>
      <c r="E408" s="104" t="s">
        <v>18</v>
      </c>
      <c r="F408" s="52">
        <f>SUM(G408:G408)</f>
        <v>63.8</v>
      </c>
      <c r="G408" s="52">
        <v>63.8</v>
      </c>
      <c r="H408" s="102">
        <f>ROUND((I409+I410)/F408,2)</f>
        <v>874.74</v>
      </c>
      <c r="I408" s="103">
        <f t="shared" si="28"/>
        <v>55808.41</v>
      </c>
    </row>
    <row r="409" spans="1:9" ht="23.25" customHeight="1" x14ac:dyDescent="0.25">
      <c r="A409" s="108"/>
      <c r="B409" s="109" t="s">
        <v>8</v>
      </c>
      <c r="C409" s="110"/>
      <c r="D409" s="111"/>
      <c r="E409" s="112"/>
      <c r="F409" s="113">
        <f>SUM(G409:G409)</f>
        <v>63.8</v>
      </c>
      <c r="G409" s="114">
        <f>G408</f>
        <v>63.8</v>
      </c>
      <c r="H409" s="115">
        <v>330</v>
      </c>
      <c r="I409" s="116">
        <f>F409*H409</f>
        <v>21054</v>
      </c>
    </row>
    <row r="410" spans="1:9" x14ac:dyDescent="0.25">
      <c r="A410" s="87"/>
      <c r="B410" s="91" t="s">
        <v>9</v>
      </c>
      <c r="C410" s="88"/>
      <c r="D410" s="89"/>
      <c r="E410" s="14"/>
      <c r="F410" s="15"/>
      <c r="G410" s="81"/>
      <c r="H410" s="15">
        <f>I410/F408</f>
        <v>544.7376150470219</v>
      </c>
      <c r="I410" s="90">
        <f>SUM(I411:I416)</f>
        <v>34754.259839999999</v>
      </c>
    </row>
    <row r="411" spans="1:9" x14ac:dyDescent="0.25">
      <c r="A411" s="87"/>
      <c r="B411" s="12"/>
      <c r="C411" s="23" t="s">
        <v>41</v>
      </c>
      <c r="D411" s="89">
        <f>0.58*1.2</f>
        <v>0.69599999999999995</v>
      </c>
      <c r="E411" s="14" t="s">
        <v>12</v>
      </c>
      <c r="F411" s="15">
        <f>D411*F408</f>
        <v>44.404799999999994</v>
      </c>
      <c r="G411" s="81"/>
      <c r="H411" s="15">
        <v>84.8</v>
      </c>
      <c r="I411" s="90">
        <f>F411*H411</f>
        <v>3765.5270399999995</v>
      </c>
    </row>
    <row r="412" spans="1:9" x14ac:dyDescent="0.25">
      <c r="A412" s="92"/>
      <c r="B412" s="93"/>
      <c r="C412" s="23" t="s">
        <v>37</v>
      </c>
      <c r="D412" s="94">
        <f>0.88/3</f>
        <v>0.29333333333333333</v>
      </c>
      <c r="E412" s="95" t="s">
        <v>40</v>
      </c>
      <c r="F412" s="15">
        <f>D412*F408</f>
        <v>18.714666666666666</v>
      </c>
      <c r="G412" s="81"/>
      <c r="H412" s="96">
        <f>60.2*3</f>
        <v>180.60000000000002</v>
      </c>
      <c r="I412" s="90">
        <f>F412*H412</f>
        <v>3379.8688000000002</v>
      </c>
    </row>
    <row r="413" spans="1:9" x14ac:dyDescent="0.25">
      <c r="A413" s="92"/>
      <c r="B413" s="93"/>
      <c r="C413" s="23" t="s">
        <v>90</v>
      </c>
      <c r="D413" s="94">
        <f>4*1.1/2.67</f>
        <v>1.6479400749063673</v>
      </c>
      <c r="E413" s="95" t="s">
        <v>93</v>
      </c>
      <c r="F413" s="15">
        <f>D413*F408</f>
        <v>105.13857677902622</v>
      </c>
      <c r="G413" s="81"/>
      <c r="H413" s="96">
        <f>76.7*2.67</f>
        <v>204.78900000000002</v>
      </c>
      <c r="I413" s="90">
        <f>F413*H413</f>
        <v>21531.224000000002</v>
      </c>
    </row>
    <row r="414" spans="1:9" x14ac:dyDescent="0.25">
      <c r="A414" s="92"/>
      <c r="B414" s="93"/>
      <c r="C414" s="23" t="s">
        <v>91</v>
      </c>
      <c r="D414" s="94">
        <v>1.4999999999999999E-2</v>
      </c>
      <c r="E414" s="95" t="s">
        <v>92</v>
      </c>
      <c r="F414" s="15">
        <f>D414*F408</f>
        <v>0.95699999999999996</v>
      </c>
      <c r="G414" s="81"/>
      <c r="H414" s="96">
        <v>5100</v>
      </c>
      <c r="I414" s="90">
        <f>F414*H414</f>
        <v>4880.7</v>
      </c>
    </row>
    <row r="415" spans="1:9" s="31" customFormat="1" x14ac:dyDescent="0.25">
      <c r="A415" s="92"/>
      <c r="B415" s="93"/>
      <c r="C415" s="23" t="s">
        <v>42</v>
      </c>
      <c r="D415" s="94">
        <v>30</v>
      </c>
      <c r="E415" s="95" t="s">
        <v>93</v>
      </c>
      <c r="F415" s="97">
        <f>D415*F408</f>
        <v>1914</v>
      </c>
      <c r="G415" s="81"/>
      <c r="H415" s="96">
        <v>0.34</v>
      </c>
      <c r="I415" s="90">
        <f>F415*H415</f>
        <v>650.76</v>
      </c>
    </row>
    <row r="416" spans="1:9" s="31" customFormat="1" x14ac:dyDescent="0.25">
      <c r="A416" s="92"/>
      <c r="B416" s="93"/>
      <c r="C416" s="23" t="s">
        <v>38</v>
      </c>
      <c r="D416" s="13">
        <v>15</v>
      </c>
      <c r="E416" s="14" t="s">
        <v>40</v>
      </c>
      <c r="F416" s="15">
        <f>F411*D416</f>
        <v>666.07199999999989</v>
      </c>
      <c r="G416" s="15"/>
      <c r="H416" s="34">
        <v>0.82</v>
      </c>
      <c r="I416" s="16">
        <f>ROUND(H416*F416,2)</f>
        <v>546.17999999999995</v>
      </c>
    </row>
    <row r="417" spans="1:9" s="31" customFormat="1" x14ac:dyDescent="0.25">
      <c r="A417" s="129" t="s">
        <v>99</v>
      </c>
      <c r="B417" s="129"/>
      <c r="C417" s="129"/>
      <c r="D417" s="129"/>
      <c r="E417" s="129"/>
      <c r="F417" s="129"/>
      <c r="G417" s="129"/>
      <c r="H417" s="129"/>
      <c r="I417" s="67">
        <f>I408+I396+I384</f>
        <v>185873.03</v>
      </c>
    </row>
    <row r="418" spans="1:9" s="31" customFormat="1" x14ac:dyDescent="0.25">
      <c r="A418" s="62"/>
      <c r="B418" s="63" t="s">
        <v>34</v>
      </c>
      <c r="C418" s="64"/>
      <c r="D418" s="64"/>
      <c r="E418" s="64"/>
      <c r="F418" s="64"/>
      <c r="G418" s="64"/>
      <c r="H418" s="65"/>
      <c r="I418" s="66">
        <f>I417+I382+I267+I148</f>
        <v>3032610.4800000004</v>
      </c>
    </row>
    <row r="419" spans="1:9" s="31" customFormat="1" x14ac:dyDescent="0.25">
      <c r="A419" s="27"/>
      <c r="B419" s="28" t="s">
        <v>35</v>
      </c>
      <c r="C419" s="29"/>
      <c r="D419" s="29"/>
      <c r="E419" s="29"/>
      <c r="F419" s="29"/>
      <c r="G419" s="29"/>
      <c r="H419" s="30"/>
      <c r="I419" s="56">
        <f>I418-I418/1.2</f>
        <v>505435.08000000007</v>
      </c>
    </row>
    <row r="420" spans="1:9" s="31" customFormat="1" x14ac:dyDescent="0.25">
      <c r="A420" s="27"/>
      <c r="B420" s="28" t="s">
        <v>10</v>
      </c>
      <c r="C420" s="29"/>
      <c r="D420" s="29"/>
      <c r="E420" s="29"/>
      <c r="F420" s="29"/>
      <c r="G420" s="29"/>
      <c r="H420" s="30"/>
      <c r="I420" s="57">
        <f>I409+I398+I386+I359+I347+I336+I325+I311+I298+I284+I271+I217+I206+I192+I179+I165+I152+I98+I87+I76+I62+I49+I35+I22+I372+I254+I242+I230+I137+I125+I113</f>
        <v>1112115.2</v>
      </c>
    </row>
    <row r="421" spans="1:9" s="31" customFormat="1" x14ac:dyDescent="0.25">
      <c r="A421" s="27"/>
      <c r="B421" s="28" t="s">
        <v>11</v>
      </c>
      <c r="C421" s="29"/>
      <c r="D421" s="29"/>
      <c r="E421" s="29"/>
      <c r="F421" s="29"/>
      <c r="G421" s="29"/>
      <c r="H421" s="30"/>
      <c r="I421" s="56">
        <f>I418-I420</f>
        <v>1920495.2800000005</v>
      </c>
    </row>
    <row r="423" spans="1:9" ht="55.15" customHeight="1" x14ac:dyDescent="0.25">
      <c r="A423" s="128" t="s">
        <v>17</v>
      </c>
      <c r="B423" s="128"/>
      <c r="C423" s="128"/>
      <c r="D423" s="128"/>
      <c r="E423" s="128"/>
      <c r="F423" s="128"/>
      <c r="G423" s="128"/>
      <c r="H423" s="128"/>
      <c r="I423" s="128"/>
    </row>
    <row r="424" spans="1:9" x14ac:dyDescent="0.25">
      <c r="C424" s="19" t="s">
        <v>13</v>
      </c>
      <c r="D424" s="20"/>
    </row>
    <row r="425" spans="1:9" x14ac:dyDescent="0.25">
      <c r="C425" s="24" t="s">
        <v>15</v>
      </c>
      <c r="D425" s="21" t="s">
        <v>129</v>
      </c>
      <c r="I425" s="76"/>
    </row>
    <row r="426" spans="1:9" x14ac:dyDescent="0.25">
      <c r="C426" s="24" t="s">
        <v>16</v>
      </c>
      <c r="D426" s="21" t="s">
        <v>129</v>
      </c>
      <c r="H426" s="73"/>
      <c r="I426" s="76"/>
    </row>
    <row r="427" spans="1:9" x14ac:dyDescent="0.25">
      <c r="C427" s="24" t="s">
        <v>130</v>
      </c>
      <c r="D427" s="21" t="s">
        <v>129</v>
      </c>
    </row>
    <row r="428" spans="1:9" x14ac:dyDescent="0.25">
      <c r="G428" s="73"/>
      <c r="H428" s="76"/>
    </row>
    <row r="429" spans="1:9" x14ac:dyDescent="0.25">
      <c r="I429" s="73"/>
    </row>
    <row r="430" spans="1:9" x14ac:dyDescent="0.25">
      <c r="A430" s="55"/>
      <c r="B430" s="58"/>
      <c r="C430" s="58"/>
      <c r="D430" s="55"/>
      <c r="E430" s="55"/>
      <c r="F430" s="55"/>
      <c r="G430" s="55"/>
      <c r="H430" s="75"/>
      <c r="I430" s="73"/>
    </row>
    <row r="431" spans="1:9" x14ac:dyDescent="0.25">
      <c r="A431" s="55"/>
      <c r="B431" s="58"/>
      <c r="C431" s="58"/>
      <c r="D431" s="55"/>
      <c r="E431" s="55"/>
      <c r="F431" s="55"/>
      <c r="G431" s="55"/>
      <c r="H431" s="75"/>
      <c r="I431" s="73"/>
    </row>
    <row r="432" spans="1:9" x14ac:dyDescent="0.25">
      <c r="A432" s="55"/>
      <c r="B432" s="58"/>
      <c r="C432" s="58"/>
      <c r="D432" s="55"/>
      <c r="E432" s="55"/>
      <c r="F432" s="55"/>
      <c r="G432" s="55"/>
      <c r="H432" s="75"/>
      <c r="I432" s="74"/>
    </row>
    <row r="433" spans="1:9" x14ac:dyDescent="0.25">
      <c r="A433" s="55"/>
      <c r="B433" s="58"/>
      <c r="C433" s="58"/>
      <c r="D433" s="55"/>
      <c r="E433" s="55"/>
      <c r="F433" s="55"/>
      <c r="G433" s="55"/>
      <c r="H433" s="75"/>
      <c r="I433" s="73"/>
    </row>
    <row r="434" spans="1:9" x14ac:dyDescent="0.25">
      <c r="A434" s="55"/>
      <c r="B434" s="58"/>
      <c r="C434" s="58"/>
      <c r="D434" s="55"/>
      <c r="E434" s="55"/>
      <c r="F434" s="55"/>
      <c r="G434" s="55"/>
      <c r="H434" s="75"/>
      <c r="I434" s="73"/>
    </row>
    <row r="435" spans="1:9" x14ac:dyDescent="0.25">
      <c r="A435" s="55"/>
      <c r="B435" s="58"/>
      <c r="C435" s="58"/>
      <c r="D435" s="55"/>
      <c r="E435" s="55"/>
      <c r="F435" s="55"/>
      <c r="G435" s="55"/>
      <c r="H435" s="75"/>
      <c r="I435" s="74"/>
    </row>
    <row r="436" spans="1:9" x14ac:dyDescent="0.25">
      <c r="A436" s="55"/>
      <c r="B436" s="58"/>
      <c r="C436" s="58"/>
      <c r="D436" s="55"/>
      <c r="E436" s="55"/>
      <c r="F436" s="55"/>
      <c r="G436" s="55"/>
      <c r="H436" s="75"/>
      <c r="I436" s="73"/>
    </row>
    <row r="437" spans="1:9" x14ac:dyDescent="0.25">
      <c r="A437" s="55"/>
      <c r="B437" s="58"/>
      <c r="C437" s="58"/>
      <c r="D437" s="55"/>
      <c r="E437" s="55"/>
      <c r="F437" s="55"/>
      <c r="G437" s="55"/>
      <c r="H437" s="75"/>
      <c r="I437" s="73"/>
    </row>
    <row r="438" spans="1:9" x14ac:dyDescent="0.25">
      <c r="A438" s="55"/>
      <c r="B438" s="58"/>
      <c r="C438" s="58"/>
      <c r="D438" s="55"/>
      <c r="E438" s="55"/>
      <c r="F438" s="55"/>
      <c r="G438" s="55"/>
      <c r="H438" s="75"/>
      <c r="I438" s="74"/>
    </row>
    <row r="439" spans="1:9" x14ac:dyDescent="0.25">
      <c r="A439" s="55"/>
      <c r="B439" s="58"/>
      <c r="C439" s="58"/>
      <c r="D439" s="55"/>
      <c r="E439" s="55"/>
      <c r="F439" s="55"/>
      <c r="G439" s="55"/>
      <c r="H439" s="75"/>
      <c r="I439" s="73"/>
    </row>
    <row r="440" spans="1:9" x14ac:dyDescent="0.25">
      <c r="A440" s="55"/>
      <c r="B440" s="58"/>
      <c r="C440" s="58"/>
      <c r="D440" s="55"/>
      <c r="E440" s="55"/>
      <c r="F440" s="55"/>
      <c r="G440" s="55"/>
      <c r="H440" s="75"/>
      <c r="I440" s="73"/>
    </row>
    <row r="441" spans="1:9" x14ac:dyDescent="0.25">
      <c r="A441" s="55"/>
      <c r="B441" s="58"/>
      <c r="C441" s="58"/>
      <c r="D441" s="55"/>
      <c r="E441" s="55"/>
      <c r="F441" s="55"/>
      <c r="G441" s="55"/>
      <c r="H441" s="75"/>
      <c r="I441" s="74"/>
    </row>
    <row r="442" spans="1:9" x14ac:dyDescent="0.25">
      <c r="A442" s="55"/>
      <c r="B442" s="58"/>
      <c r="C442" s="58"/>
      <c r="D442" s="55"/>
      <c r="E442" s="55"/>
      <c r="F442" s="55"/>
      <c r="G442" s="55"/>
      <c r="H442" s="75"/>
      <c r="I442" s="73"/>
    </row>
    <row r="443" spans="1:9" x14ac:dyDescent="0.25">
      <c r="H443" s="75"/>
      <c r="I443" s="73"/>
    </row>
    <row r="444" spans="1:9" x14ac:dyDescent="0.25">
      <c r="H444" s="75"/>
      <c r="I444" s="74"/>
    </row>
    <row r="445" spans="1:9" x14ac:dyDescent="0.25">
      <c r="H445" s="75"/>
      <c r="I445" s="73"/>
    </row>
    <row r="446" spans="1:9" x14ac:dyDescent="0.25">
      <c r="B446" s="10"/>
      <c r="C446" s="10"/>
      <c r="H446" s="75"/>
      <c r="I446" s="73"/>
    </row>
    <row r="447" spans="1:9" x14ac:dyDescent="0.25">
      <c r="B447" s="10"/>
      <c r="C447" s="10"/>
      <c r="H447" s="75"/>
      <c r="I447" s="74"/>
    </row>
    <row r="448" spans="1:9" x14ac:dyDescent="0.25">
      <c r="B448" s="10"/>
      <c r="C448" s="10"/>
      <c r="H448" s="75"/>
      <c r="I448" s="73"/>
    </row>
    <row r="449" spans="2:9" x14ac:dyDescent="0.25">
      <c r="B449" s="10"/>
      <c r="C449" s="10"/>
      <c r="H449" s="75"/>
      <c r="I449" s="73"/>
    </row>
    <row r="450" spans="2:9" x14ac:dyDescent="0.25">
      <c r="B450" s="10"/>
      <c r="C450" s="10"/>
      <c r="H450" s="75"/>
      <c r="I450" s="74"/>
    </row>
    <row r="451" spans="2:9" x14ac:dyDescent="0.25">
      <c r="B451" s="10"/>
      <c r="C451" s="10"/>
      <c r="I451" s="73"/>
    </row>
    <row r="452" spans="2:9" x14ac:dyDescent="0.25">
      <c r="B452" s="10"/>
      <c r="C452" s="10"/>
      <c r="I452" s="73"/>
    </row>
    <row r="453" spans="2:9" x14ac:dyDescent="0.25">
      <c r="B453" s="10"/>
      <c r="C453" s="10"/>
      <c r="I453" s="73"/>
    </row>
    <row r="454" spans="2:9" x14ac:dyDescent="0.25">
      <c r="B454" s="10"/>
      <c r="C454" s="10"/>
      <c r="I454" s="73"/>
    </row>
    <row r="455" spans="2:9" x14ac:dyDescent="0.25">
      <c r="B455" s="10"/>
      <c r="C455" s="10"/>
      <c r="I455" s="73"/>
    </row>
    <row r="456" spans="2:9" x14ac:dyDescent="0.25">
      <c r="B456" s="10"/>
      <c r="C456" s="10"/>
      <c r="I456" s="73"/>
    </row>
    <row r="457" spans="2:9" x14ac:dyDescent="0.25">
      <c r="B457" s="10"/>
      <c r="C457" s="10"/>
      <c r="I457" s="73"/>
    </row>
    <row r="458" spans="2:9" x14ac:dyDescent="0.25">
      <c r="B458" s="10"/>
      <c r="C458" s="10"/>
      <c r="I458" s="73"/>
    </row>
    <row r="459" spans="2:9" x14ac:dyDescent="0.25">
      <c r="B459" s="10"/>
      <c r="C459" s="10"/>
      <c r="I459" s="73"/>
    </row>
    <row r="460" spans="2:9" x14ac:dyDescent="0.25">
      <c r="B460" s="10"/>
      <c r="C460" s="10"/>
      <c r="I460" s="73"/>
    </row>
    <row r="461" spans="2:9" x14ac:dyDescent="0.25">
      <c r="B461" s="10"/>
      <c r="C461" s="10"/>
      <c r="I461" s="73"/>
    </row>
    <row r="462" spans="2:9" x14ac:dyDescent="0.25">
      <c r="B462" s="10"/>
      <c r="C462" s="10"/>
      <c r="I462" s="73"/>
    </row>
    <row r="463" spans="2:9" x14ac:dyDescent="0.25">
      <c r="B463" s="10"/>
      <c r="C463" s="10"/>
      <c r="I463" s="73"/>
    </row>
    <row r="464" spans="2:9" x14ac:dyDescent="0.25">
      <c r="B464" s="10"/>
      <c r="C464" s="10"/>
      <c r="I464" s="73"/>
    </row>
    <row r="465" spans="2:9" x14ac:dyDescent="0.25">
      <c r="B465" s="10"/>
      <c r="C465" s="10"/>
      <c r="I465" s="73"/>
    </row>
    <row r="466" spans="2:9" x14ac:dyDescent="0.25">
      <c r="B466" s="10"/>
      <c r="C466" s="10"/>
      <c r="I466" s="73"/>
    </row>
    <row r="467" spans="2:9" x14ac:dyDescent="0.25">
      <c r="B467" s="10"/>
      <c r="C467" s="10"/>
      <c r="I467" s="73"/>
    </row>
    <row r="468" spans="2:9" x14ac:dyDescent="0.25">
      <c r="B468" s="10"/>
      <c r="C468" s="10"/>
      <c r="I468" s="73"/>
    </row>
    <row r="469" spans="2:9" x14ac:dyDescent="0.25">
      <c r="B469" s="10"/>
      <c r="C469" s="10"/>
      <c r="I469" s="73"/>
    </row>
    <row r="470" spans="2:9" x14ac:dyDescent="0.25">
      <c r="B470" s="10"/>
      <c r="C470" s="10"/>
      <c r="I470" s="73"/>
    </row>
    <row r="471" spans="2:9" x14ac:dyDescent="0.25">
      <c r="B471" s="10"/>
      <c r="C471" s="10"/>
      <c r="I471" s="73"/>
    </row>
    <row r="472" spans="2:9" x14ac:dyDescent="0.25">
      <c r="B472" s="10"/>
      <c r="C472" s="10"/>
      <c r="I472" s="73"/>
    </row>
    <row r="473" spans="2:9" x14ac:dyDescent="0.25">
      <c r="B473" s="10"/>
      <c r="C473" s="10"/>
      <c r="I473" s="73"/>
    </row>
    <row r="474" spans="2:9" x14ac:dyDescent="0.25">
      <c r="B474" s="10"/>
      <c r="C474" s="10"/>
      <c r="I474" s="73"/>
    </row>
  </sheetData>
  <mergeCells count="68">
    <mergeCell ref="B253:D253"/>
    <mergeCell ref="A370:D370"/>
    <mergeCell ref="B371:D371"/>
    <mergeCell ref="A228:D228"/>
    <mergeCell ref="B229:D229"/>
    <mergeCell ref="A240:D240"/>
    <mergeCell ref="B241:D241"/>
    <mergeCell ref="A252:D252"/>
    <mergeCell ref="A309:D309"/>
    <mergeCell ref="B310:D310"/>
    <mergeCell ref="A323:D323"/>
    <mergeCell ref="B324:D324"/>
    <mergeCell ref="A334:D334"/>
    <mergeCell ref="B335:D335"/>
    <mergeCell ref="B297:D297"/>
    <mergeCell ref="A177:D177"/>
    <mergeCell ref="A96:D96"/>
    <mergeCell ref="B97:D97"/>
    <mergeCell ref="B178:D178"/>
    <mergeCell ref="A190:D190"/>
    <mergeCell ref="B270:D270"/>
    <mergeCell ref="A282:D282"/>
    <mergeCell ref="B283:D283"/>
    <mergeCell ref="A296:D296"/>
    <mergeCell ref="A269:D269"/>
    <mergeCell ref="B191:D191"/>
    <mergeCell ref="A204:D204"/>
    <mergeCell ref="B205:D205"/>
    <mergeCell ref="A215:D215"/>
    <mergeCell ref="B216:D216"/>
    <mergeCell ref="A423:I423"/>
    <mergeCell ref="A345:D345"/>
    <mergeCell ref="B346:D346"/>
    <mergeCell ref="A357:D357"/>
    <mergeCell ref="B358:D358"/>
    <mergeCell ref="A384:D384"/>
    <mergeCell ref="B385:D385"/>
    <mergeCell ref="A396:D396"/>
    <mergeCell ref="B397:D397"/>
    <mergeCell ref="A417:H417"/>
    <mergeCell ref="A382:H382"/>
    <mergeCell ref="B164:D164"/>
    <mergeCell ref="A111:D111"/>
    <mergeCell ref="B112:D112"/>
    <mergeCell ref="A123:D123"/>
    <mergeCell ref="B124:D124"/>
    <mergeCell ref="A135:D135"/>
    <mergeCell ref="B136:D136"/>
    <mergeCell ref="K10:M10"/>
    <mergeCell ref="B86:D86"/>
    <mergeCell ref="A150:D150"/>
    <mergeCell ref="B151:D151"/>
    <mergeCell ref="A163:D163"/>
    <mergeCell ref="A60:D60"/>
    <mergeCell ref="B61:D61"/>
    <mergeCell ref="A74:D74"/>
    <mergeCell ref="B75:D75"/>
    <mergeCell ref="A85:D85"/>
    <mergeCell ref="B48:D48"/>
    <mergeCell ref="A2:I2"/>
    <mergeCell ref="A3:I3"/>
    <mergeCell ref="G10:H10"/>
    <mergeCell ref="B15:C15"/>
    <mergeCell ref="A20:D20"/>
    <mergeCell ref="B21:D21"/>
    <mergeCell ref="A33:D33"/>
    <mergeCell ref="B34:D34"/>
    <mergeCell ref="A47:D47"/>
  </mergeCells>
  <pageMargins left="0.7" right="0.7" top="0.75" bottom="0.75" header="0.3" footer="0.3"/>
  <pageSetup paperSize="9" scale="3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Вариант БОС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Резеда Анварова</dc:creator>
  <cp:lastModifiedBy>Диана А. Леухина</cp:lastModifiedBy>
  <cp:lastPrinted>2019-11-15T07:21:08Z</cp:lastPrinted>
  <dcterms:created xsi:type="dcterms:W3CDTF">2017-10-10T06:40:43Z</dcterms:created>
  <dcterms:modified xsi:type="dcterms:W3CDTF">2020-03-23T10:43:10Z</dcterms:modified>
</cp:coreProperties>
</file>